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tabRatio="814"/>
  </bookViews>
  <sheets>
    <sheet name="SITFIN" sheetId="1" r:id="rId1"/>
    <sheet name="ANACT" sheetId="2" r:id="rId2"/>
    <sheet name="ANADEU" sheetId="3" r:id="rId3"/>
    <sheet name="HDA" sheetId="4" r:id="rId4"/>
    <sheet name="ACTIVID" sheetId="5" r:id="rId5"/>
    <sheet name="CAMB" sheetId="7" r:id="rId6"/>
    <sheet name="FLUJO" sheetId="8" r:id="rId7"/>
    <sheet name="ING" sheetId="9" r:id="rId8"/>
    <sheet name="ING X FTE" sheetId="10" r:id="rId9"/>
    <sheet name="OBJGAS" sheetId="11" r:id="rId10"/>
    <sheet name="TIPGAS" sheetId="12" r:id="rId11"/>
    <sheet name="CLASADM" sheetId="13" r:id="rId12"/>
    <sheet name="FINYFUNC" sheetId="14" r:id="rId13"/>
    <sheet name="PROGRAM" sheetId="15" r:id="rId14"/>
    <sheet name="ENDEUD" sheetId="16" r:id="rId15"/>
    <sheet name="INTERES" sheetId="17" r:id="rId16"/>
  </sheets>
  <definedNames>
    <definedName name="_xlnm.Print_Area" localSheetId="4">ACTIVID!$A$1:$L$58</definedName>
    <definedName name="_xlnm.Print_Area" localSheetId="6">FLUJO!$A$1:$Q$60</definedName>
    <definedName name="_xlnm.Print_Area" localSheetId="3">HDA!$A$1:$J$45</definedName>
    <definedName name="_xlnm.Print_Area" localSheetId="0">SITFIN!$A$1:$L$71</definedName>
    <definedName name="_xlnm.Print_Titles" localSheetId="9">OBJGAS!$3:$11</definedName>
  </definedNames>
  <calcPr calcId="145621"/>
</workbook>
</file>

<file path=xl/calcChain.xml><?xml version="1.0" encoding="utf-8"?>
<calcChain xmlns="http://schemas.openxmlformats.org/spreadsheetml/2006/main">
  <c r="C15" i="17"/>
  <c r="C14"/>
  <c r="D13"/>
  <c r="D14" s="1"/>
  <c r="D15" s="1"/>
  <c r="D11"/>
  <c r="C11"/>
  <c r="E15" i="16" l="1"/>
  <c r="D15"/>
  <c r="E14"/>
  <c r="D14"/>
  <c r="C14"/>
  <c r="E10"/>
  <c r="D10"/>
  <c r="C10"/>
  <c r="C15" s="1"/>
  <c r="G38" i="15" l="1"/>
  <c r="J38" s="1"/>
  <c r="J36"/>
  <c r="I36"/>
  <c r="H36"/>
  <c r="G36"/>
  <c r="F36"/>
  <c r="E36"/>
  <c r="G35"/>
  <c r="J35" s="1"/>
  <c r="G34"/>
  <c r="J34" s="1"/>
  <c r="G33"/>
  <c r="J33" s="1"/>
  <c r="J31" s="1"/>
  <c r="I31"/>
  <c r="H31"/>
  <c r="F31"/>
  <c r="E31"/>
  <c r="G30"/>
  <c r="J30" s="1"/>
  <c r="G29"/>
  <c r="J29" s="1"/>
  <c r="J28" s="1"/>
  <c r="I28"/>
  <c r="H28"/>
  <c r="G28"/>
  <c r="F28"/>
  <c r="E28"/>
  <c r="G27"/>
  <c r="J27" s="1"/>
  <c r="J24" s="1"/>
  <c r="I24"/>
  <c r="H24"/>
  <c r="G24"/>
  <c r="F24"/>
  <c r="E24"/>
  <c r="G22"/>
  <c r="J22" s="1"/>
  <c r="G21"/>
  <c r="J21" s="1"/>
  <c r="G20"/>
  <c r="J20" s="1"/>
  <c r="G18"/>
  <c r="J18" s="1"/>
  <c r="G17"/>
  <c r="J17" s="1"/>
  <c r="I15"/>
  <c r="H15"/>
  <c r="F15"/>
  <c r="E15"/>
  <c r="G14"/>
  <c r="J14" s="1"/>
  <c r="G13"/>
  <c r="J13" s="1"/>
  <c r="J12" s="1"/>
  <c r="I12"/>
  <c r="I11" s="1"/>
  <c r="I42" s="1"/>
  <c r="H12"/>
  <c r="F12"/>
  <c r="F11" s="1"/>
  <c r="F42" s="1"/>
  <c r="E12"/>
  <c r="E11" s="1"/>
  <c r="E42" s="1"/>
  <c r="H11"/>
  <c r="H42" s="1"/>
  <c r="J15" l="1"/>
  <c r="J11" s="1"/>
  <c r="J42" s="1"/>
  <c r="G15"/>
  <c r="G12"/>
  <c r="G31"/>
  <c r="G11" l="1"/>
  <c r="G42" s="1"/>
  <c r="F45" i="14" l="1"/>
  <c r="I45" s="1"/>
  <c r="F44"/>
  <c r="I44" s="1"/>
  <c r="I42" s="1"/>
  <c r="H42"/>
  <c r="G42"/>
  <c r="F42"/>
  <c r="E42"/>
  <c r="D42"/>
  <c r="F40"/>
  <c r="I40" s="1"/>
  <c r="F39"/>
  <c r="I39" s="1"/>
  <c r="F38"/>
  <c r="I38" s="1"/>
  <c r="F37"/>
  <c r="I37" s="1"/>
  <c r="F35"/>
  <c r="I35" s="1"/>
  <c r="F34"/>
  <c r="I34" s="1"/>
  <c r="F33"/>
  <c r="I33" s="1"/>
  <c r="I31" s="1"/>
  <c r="H31"/>
  <c r="G31"/>
  <c r="F31"/>
  <c r="E31"/>
  <c r="D31"/>
  <c r="I22"/>
  <c r="H22"/>
  <c r="H48" s="1"/>
  <c r="G22"/>
  <c r="F22"/>
  <c r="E22"/>
  <c r="E48" s="1"/>
  <c r="D22"/>
  <c r="D48" s="1"/>
  <c r="F18"/>
  <c r="I18" s="1"/>
  <c r="F16"/>
  <c r="I16" s="1"/>
  <c r="H12"/>
  <c r="G12"/>
  <c r="G48" s="1"/>
  <c r="F12"/>
  <c r="F48" s="1"/>
  <c r="E12"/>
  <c r="D12"/>
  <c r="I12" l="1"/>
  <c r="I48" s="1"/>
  <c r="H25" i="13" l="1"/>
  <c r="G25"/>
  <c r="F25"/>
  <c r="E25"/>
  <c r="D25"/>
  <c r="C25"/>
  <c r="H15" i="12" l="1"/>
  <c r="G15"/>
  <c r="F15"/>
  <c r="E15"/>
  <c r="D15"/>
  <c r="C15"/>
  <c r="F82" i="11" l="1"/>
  <c r="I82" s="1"/>
  <c r="F81"/>
  <c r="F76" s="1"/>
  <c r="F80"/>
  <c r="I80" s="1"/>
  <c r="H76"/>
  <c r="G76"/>
  <c r="E76"/>
  <c r="D76"/>
  <c r="F74"/>
  <c r="I74" s="1"/>
  <c r="I72" s="1"/>
  <c r="I73"/>
  <c r="H72"/>
  <c r="G72"/>
  <c r="F72"/>
  <c r="E72"/>
  <c r="D72"/>
  <c r="F71"/>
  <c r="I71" s="1"/>
  <c r="I70"/>
  <c r="F70"/>
  <c r="F69"/>
  <c r="I69" s="1"/>
  <c r="I68"/>
  <c r="F68"/>
  <c r="F67"/>
  <c r="I67" s="1"/>
  <c r="I66"/>
  <c r="F66"/>
  <c r="F65"/>
  <c r="I65" s="1"/>
  <c r="H64"/>
  <c r="G64"/>
  <c r="E64"/>
  <c r="D64"/>
  <c r="F63"/>
  <c r="I63" s="1"/>
  <c r="I60" s="1"/>
  <c r="H60"/>
  <c r="G60"/>
  <c r="F60"/>
  <c r="E60"/>
  <c r="D60"/>
  <c r="I59"/>
  <c r="F58"/>
  <c r="I58" s="1"/>
  <c r="F57"/>
  <c r="I57" s="1"/>
  <c r="F53"/>
  <c r="I53" s="1"/>
  <c r="I50" s="1"/>
  <c r="H50"/>
  <c r="G50"/>
  <c r="F50"/>
  <c r="E50"/>
  <c r="D50"/>
  <c r="F49"/>
  <c r="I49" s="1"/>
  <c r="F47"/>
  <c r="I47" s="1"/>
  <c r="F46"/>
  <c r="I46" s="1"/>
  <c r="F45"/>
  <c r="I45" s="1"/>
  <c r="F43"/>
  <c r="I43" s="1"/>
  <c r="F42"/>
  <c r="I42" s="1"/>
  <c r="F41"/>
  <c r="I41" s="1"/>
  <c r="I40" s="1"/>
  <c r="H40"/>
  <c r="G40"/>
  <c r="F40"/>
  <c r="E40"/>
  <c r="D40"/>
  <c r="I30"/>
  <c r="H30"/>
  <c r="G30"/>
  <c r="F30"/>
  <c r="E30"/>
  <c r="D30"/>
  <c r="F23"/>
  <c r="I23" s="1"/>
  <c r="I20" s="1"/>
  <c r="H20"/>
  <c r="H84" s="1"/>
  <c r="G20"/>
  <c r="F20"/>
  <c r="E20"/>
  <c r="E84" s="1"/>
  <c r="D20"/>
  <c r="D84" s="1"/>
  <c r="F18"/>
  <c r="I18" s="1"/>
  <c r="F14"/>
  <c r="I14" s="1"/>
  <c r="I12" s="1"/>
  <c r="H12"/>
  <c r="G12"/>
  <c r="G84" s="1"/>
  <c r="F12"/>
  <c r="E12"/>
  <c r="D12"/>
  <c r="F84" l="1"/>
  <c r="I64"/>
  <c r="F64"/>
  <c r="I81"/>
  <c r="I76" s="1"/>
  <c r="I84" s="1"/>
  <c r="J34" i="10" l="1"/>
  <c r="G34"/>
  <c r="I33"/>
  <c r="J33" s="1"/>
  <c r="H33"/>
  <c r="F33"/>
  <c r="G33" s="1"/>
  <c r="J31"/>
  <c r="G31"/>
  <c r="J30"/>
  <c r="J29" s="1"/>
  <c r="F30"/>
  <c r="G30" s="1"/>
  <c r="I29"/>
  <c r="H29"/>
  <c r="F29"/>
  <c r="E29"/>
  <c r="E32" s="1"/>
  <c r="E35" s="1"/>
  <c r="J28"/>
  <c r="G28"/>
  <c r="J27"/>
  <c r="G27"/>
  <c r="J26"/>
  <c r="G26"/>
  <c r="I25"/>
  <c r="J25" s="1"/>
  <c r="H25"/>
  <c r="F25"/>
  <c r="G25" s="1"/>
  <c r="J24"/>
  <c r="G24"/>
  <c r="J23"/>
  <c r="G23"/>
  <c r="J22"/>
  <c r="I22"/>
  <c r="H22"/>
  <c r="F22"/>
  <c r="G22" s="1"/>
  <c r="J21"/>
  <c r="G21"/>
  <c r="I20"/>
  <c r="J20" s="1"/>
  <c r="H20"/>
  <c r="F20"/>
  <c r="G20" s="1"/>
  <c r="J19"/>
  <c r="G19"/>
  <c r="I18"/>
  <c r="J18" s="1"/>
  <c r="H18"/>
  <c r="F18"/>
  <c r="G18" s="1"/>
  <c r="J17"/>
  <c r="G17"/>
  <c r="I16"/>
  <c r="J16" s="1"/>
  <c r="H16"/>
  <c r="G16"/>
  <c r="F16"/>
  <c r="J15"/>
  <c r="G15"/>
  <c r="J14"/>
  <c r="F14"/>
  <c r="G14" s="1"/>
  <c r="J13"/>
  <c r="G13"/>
  <c r="I12"/>
  <c r="J12" s="1"/>
  <c r="H12"/>
  <c r="G12"/>
  <c r="F12"/>
  <c r="H11"/>
  <c r="H32" s="1"/>
  <c r="H35" s="1"/>
  <c r="E11"/>
  <c r="J11" l="1"/>
  <c r="J32" s="1"/>
  <c r="J35" s="1"/>
  <c r="G11"/>
  <c r="I11"/>
  <c r="I32" s="1"/>
  <c r="I35" s="1"/>
  <c r="F11"/>
  <c r="F32" s="1"/>
  <c r="F35" s="1"/>
  <c r="G29"/>
  <c r="G32" l="1"/>
  <c r="G35" s="1"/>
  <c r="J23" i="9" l="1"/>
  <c r="G23"/>
  <c r="I22"/>
  <c r="I24" s="1"/>
  <c r="H22"/>
  <c r="H24" s="1"/>
  <c r="E22"/>
  <c r="E24" s="1"/>
  <c r="J21"/>
  <c r="G21"/>
  <c r="J20"/>
  <c r="F20"/>
  <c r="F22" s="1"/>
  <c r="F24" s="1"/>
  <c r="J19"/>
  <c r="G19"/>
  <c r="J18"/>
  <c r="G18"/>
  <c r="J17"/>
  <c r="G17"/>
  <c r="J16"/>
  <c r="G16"/>
  <c r="J15"/>
  <c r="G15"/>
  <c r="J14"/>
  <c r="G14"/>
  <c r="J13"/>
  <c r="G13"/>
  <c r="J12"/>
  <c r="J22" s="1"/>
  <c r="J24" s="1"/>
  <c r="G12"/>
  <c r="G20" l="1"/>
  <c r="G22" s="1"/>
  <c r="G24" s="1"/>
  <c r="P37" i="8" l="1"/>
  <c r="O37"/>
  <c r="P30"/>
  <c r="P44" s="1"/>
  <c r="O30"/>
  <c r="O44" s="1"/>
  <c r="H28"/>
  <c r="G28"/>
  <c r="P20"/>
  <c r="O20"/>
  <c r="P15"/>
  <c r="P24" s="1"/>
  <c r="O15"/>
  <c r="O24" s="1"/>
  <c r="H15"/>
  <c r="H47" s="1"/>
  <c r="G15"/>
  <c r="G47" s="1"/>
  <c r="O47" l="1"/>
  <c r="O50" s="1"/>
  <c r="P47"/>
  <c r="P50" s="1"/>
  <c r="K42" i="7" l="1"/>
  <c r="K34" s="1"/>
  <c r="J42"/>
  <c r="J34" s="1"/>
  <c r="K25"/>
  <c r="J25"/>
  <c r="F24"/>
  <c r="E24"/>
  <c r="K14"/>
  <c r="J14"/>
  <c r="F14"/>
  <c r="E14"/>
  <c r="E12" s="1"/>
  <c r="K12"/>
  <c r="J12"/>
  <c r="F12"/>
  <c r="K46" i="5" l="1"/>
  <c r="J46"/>
  <c r="K38"/>
  <c r="J38"/>
  <c r="K31"/>
  <c r="J31"/>
  <c r="K26"/>
  <c r="J26"/>
  <c r="F24"/>
  <c r="E24"/>
  <c r="F20"/>
  <c r="E20"/>
  <c r="K15"/>
  <c r="J15"/>
  <c r="K10"/>
  <c r="J10"/>
  <c r="F10"/>
  <c r="E10"/>
  <c r="E31" l="1"/>
  <c r="J49"/>
  <c r="F31"/>
  <c r="K49"/>
  <c r="K51" s="1"/>
  <c r="J51" l="1"/>
  <c r="I35" i="4" l="1"/>
  <c r="I34"/>
  <c r="I33"/>
  <c r="I32"/>
  <c r="H31"/>
  <c r="G31"/>
  <c r="I31" s="1"/>
  <c r="F31"/>
  <c r="I29"/>
  <c r="I28"/>
  <c r="I27"/>
  <c r="H26"/>
  <c r="E26"/>
  <c r="I26" s="1"/>
  <c r="I22"/>
  <c r="I21"/>
  <c r="I20"/>
  <c r="I19"/>
  <c r="H18"/>
  <c r="G18"/>
  <c r="G24" s="1"/>
  <c r="F18"/>
  <c r="I18" s="1"/>
  <c r="I16"/>
  <c r="I15"/>
  <c r="I14"/>
  <c r="I13"/>
  <c r="H13"/>
  <c r="E13"/>
  <c r="E24" s="1"/>
  <c r="E37" s="1"/>
  <c r="I11"/>
  <c r="G37" l="1"/>
  <c r="H24"/>
  <c r="H37" s="1"/>
  <c r="F24"/>
  <c r="F37" s="1"/>
  <c r="I37" s="1"/>
  <c r="I24" l="1"/>
  <c r="J30" i="3"/>
  <c r="J29"/>
  <c r="J42" s="1"/>
  <c r="J13"/>
  <c r="J12"/>
  <c r="J26" s="1"/>
  <c r="J46" l="1"/>
  <c r="H36" i="2" l="1"/>
  <c r="I36" s="1"/>
  <c r="H35"/>
  <c r="I35" s="1"/>
  <c r="H34"/>
  <c r="I34" s="1"/>
  <c r="G33"/>
  <c r="G26" s="1"/>
  <c r="G38" s="1"/>
  <c r="I32"/>
  <c r="H32"/>
  <c r="F31"/>
  <c r="F26" s="1"/>
  <c r="H30"/>
  <c r="I30" s="1"/>
  <c r="H29"/>
  <c r="I29" s="1"/>
  <c r="H28"/>
  <c r="I28" s="1"/>
  <c r="H24"/>
  <c r="I24" s="1"/>
  <c r="H23"/>
  <c r="I23" s="1"/>
  <c r="H22"/>
  <c r="I22" s="1"/>
  <c r="G22"/>
  <c r="H21"/>
  <c r="I21" s="1"/>
  <c r="I20"/>
  <c r="H20"/>
  <c r="G19"/>
  <c r="H19" s="1"/>
  <c r="I19" s="1"/>
  <c r="F19"/>
  <c r="G18"/>
  <c r="H18" s="1"/>
  <c r="F18"/>
  <c r="G16"/>
  <c r="F16"/>
  <c r="E16"/>
  <c r="I18" l="1"/>
  <c r="I16" s="1"/>
  <c r="H16"/>
  <c r="F38"/>
  <c r="H26"/>
  <c r="H38" s="1"/>
  <c r="H31"/>
  <c r="I31" s="1"/>
  <c r="I26" s="1"/>
  <c r="I38" s="1"/>
  <c r="H33"/>
  <c r="I33" s="1"/>
  <c r="K57" i="1" l="1"/>
  <c r="J57"/>
  <c r="K49"/>
  <c r="J49"/>
  <c r="K43"/>
  <c r="K62" s="1"/>
  <c r="K64" s="1"/>
  <c r="J43"/>
  <c r="F40"/>
  <c r="E40"/>
  <c r="K37"/>
  <c r="J37"/>
  <c r="K26"/>
  <c r="K39" s="1"/>
  <c r="J26"/>
  <c r="J39" s="1"/>
  <c r="F25"/>
  <c r="F42" s="1"/>
  <c r="E25"/>
  <c r="E42" s="1"/>
  <c r="J62" l="1"/>
  <c r="J64" s="1"/>
</calcChain>
</file>

<file path=xl/sharedStrings.xml><?xml version="1.0" encoding="utf-8"?>
<sst xmlns="http://schemas.openxmlformats.org/spreadsheetml/2006/main" count="767" uniqueCount="439">
  <si>
    <t>Municipio de Apodaca Nuevo León</t>
  </si>
  <si>
    <t>Estado de Situación Financiera</t>
  </si>
  <si>
    <t>Al 30 de Junio de 2016 y 2015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</si>
  <si>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</si>
  <si>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</si>
  <si>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</si>
  <si>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</si>
  <si>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</si>
  <si>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</si>
  <si>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</si>
  <si>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</si>
  <si>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</si>
  <si>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</si>
  <si>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</si>
  <si>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</si>
  <si>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</si>
  <si>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</si>
  <si>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</si>
  <si>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</si>
  <si>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</si>
  <si>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</si>
  <si>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</si>
  <si>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</si>
  <si>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</si>
  <si>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</si>
  <si>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</si>
  <si>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</si>
  <si>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</si>
  <si>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</si>
  <si>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</si>
  <si>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</si>
  <si>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</si>
  <si>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</si>
  <si>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</si>
  <si>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</si>
  <si>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</si>
  <si>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</si>
  <si>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</si>
  <si>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</si>
  <si>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</si>
  <si>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</si>
  <si>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</si>
  <si>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</si>
  <si>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</si>
  <si>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</si>
  <si>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</si>
  <si>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</si>
  <si>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</si>
  <si>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</si>
  <si>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</si>
  <si>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</si>
  <si>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</si>
  <si>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</si>
  <si>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</si>
  <si>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</si>
  <si>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</si>
  <si>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</si>
  <si>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</si>
  <si>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</si>
  <si>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</si>
  <si>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</si>
  <si>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</si>
  <si>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</si>
  <si>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</si>
  <si>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</si>
  <si>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                        _______________________________________________</t>
  </si>
  <si>
    <t>___________________________________________</t>
  </si>
  <si>
    <t>Lic. Oscar Alberto Cantú García</t>
  </si>
  <si>
    <t xml:space="preserve">    Ing. Jorge Armando Guajardo Elizondo</t>
  </si>
  <si>
    <t>Lic.Gustavo Javier Solis Ruiz</t>
  </si>
  <si>
    <t>Presidente Municipal</t>
  </si>
  <si>
    <t xml:space="preserve">                   Tesorero Municipal</t>
  </si>
  <si>
    <t>Síndico Primero</t>
  </si>
  <si>
    <t>Estado Analítico del Activo</t>
  </si>
  <si>
    <t>Del 1 de enero al 30 de junio de 2016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</si>
  <si>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</si>
  <si>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</si>
  <si>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</si>
  <si>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</si>
  <si>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</si>
  <si>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</si>
  <si>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</si>
  <si>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</si>
  <si>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</si>
  <si>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</si>
  <si>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TOTAL DEL  ACTIVO</t>
  </si>
  <si>
    <t>_____________________________________</t>
  </si>
  <si>
    <t>___________________________________________        _______________________________________________</t>
  </si>
  <si>
    <t xml:space="preserve">                               Lic. Oscar Alberto Cantú García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</si>
  <si>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</si>
  <si>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</si>
  <si>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</si>
  <si>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</si>
  <si>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 01 Enero 2016</t>
  </si>
  <si>
    <t>Saldo Final del Periodo  30 de junio 2016</t>
  </si>
  <si>
    <t>DEUDA PÚBLICA</t>
  </si>
  <si>
    <t xml:space="preserve">Corto Plazo               </t>
  </si>
  <si>
    <t>Deuda Interna</t>
  </si>
  <si>
    <t>Instituciones de Crédito</t>
  </si>
  <si>
    <t>MXN</t>
  </si>
  <si>
    <t>BANREGIO (Q)</t>
  </si>
  <si>
    <t>BANORTE (CP)</t>
  </si>
  <si>
    <t>BANAMEX (CP)</t>
  </si>
  <si>
    <t>Títulos y Valores</t>
  </si>
  <si>
    <t>Arrendamientos Financieros</t>
  </si>
  <si>
    <t>Anticipo de Participaciones</t>
  </si>
  <si>
    <t>Gobierno del Estado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</si>
  <si>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</si>
  <si>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</si>
  <si>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</si>
  <si>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</si>
  <si>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</si>
  <si>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BANORTE (LP)</t>
  </si>
  <si>
    <t>BANAMEX (LP)</t>
  </si>
  <si>
    <t xml:space="preserve">                Subtotal a Largo Plazo</t>
  </si>
  <si>
    <t>Otros Pasivos</t>
  </si>
  <si>
    <t xml:space="preserve">                Total de Deuda y Otros Pasivos</t>
  </si>
  <si>
    <t xml:space="preserve">                                                Ing. Jorge Armando Guajardo Elizondo</t>
  </si>
  <si>
    <t xml:space="preserve">                                       Tesorero Municipal</t>
  </si>
  <si>
    <t xml:space="preserve">            __________________________________</t>
  </si>
  <si>
    <t xml:space="preserve">                                     Síndico Primero</t>
  </si>
  <si>
    <t xml:space="preserve">                   _____________________________</t>
  </si>
  <si>
    <t xml:space="preserve">                                                           Lic.Gustavo Javier Solis Ruiz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</si>
  <si>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</si>
  <si>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</si>
  <si>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</si>
  <si>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</si>
  <si>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</si>
  <si>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</si>
  <si>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</si>
  <si>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</si>
  <si>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</si>
  <si>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 xml:space="preserve">Variaciones de la Hacienda Pública/Patrimonio Neto del Ejercicio </t>
  </si>
  <si>
    <t>Resultados del Ejercicio (Ahorro/Desahorro)</t>
  </si>
  <si>
    <t xml:space="preserve">Revalúos  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</si>
  <si>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</si>
  <si>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</si>
  <si>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</si>
  <si>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</si>
  <si>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___________________________________                                ________________________________</t>
  </si>
  <si>
    <t xml:space="preserve">         Ing. Jorge Armando Guajardo Elizondo</t>
  </si>
  <si>
    <t xml:space="preserve">                        Tesorero Municipal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</si>
  <si>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</si>
  <si>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</si>
  <si>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</si>
  <si>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</si>
  <si>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</si>
  <si>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</si>
  <si>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</si>
  <si>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</si>
  <si>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</si>
  <si>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</si>
  <si>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</si>
  <si>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</si>
  <si>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</si>
  <si>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</si>
  <si>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</si>
  <si>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</si>
  <si>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</si>
  <si>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</si>
  <si>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</si>
  <si>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</si>
  <si>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</si>
  <si>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</si>
  <si>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</si>
  <si>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</si>
  <si>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</si>
  <si>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</si>
  <si>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</si>
  <si>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</si>
  <si>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</si>
  <si>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</si>
  <si>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</si>
  <si>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</si>
  <si>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</si>
  <si>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</si>
  <si>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</si>
  <si>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</si>
  <si>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</si>
  <si>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</si>
  <si>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</si>
  <si>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</si>
  <si>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</si>
  <si>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</si>
  <si>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</si>
  <si>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</si>
  <si>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</si>
  <si>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</si>
  <si>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</si>
  <si>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</si>
  <si>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</si>
  <si>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</si>
  <si>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</si>
  <si>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</si>
  <si>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</si>
  <si>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</si>
  <si>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</si>
  <si>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                                   _____________________________________________________</t>
  </si>
  <si>
    <t>__________________________________</t>
  </si>
  <si>
    <t>Estado de Cambios en la Situación Financiera</t>
  </si>
  <si>
    <t>Del 1 de enero al 30 de Junio de 2016</t>
  </si>
  <si>
    <t>Origen</t>
  </si>
  <si>
    <t>Aplicación</t>
  </si>
  <si>
    <t>Exceso o Insuficiencia en la Actualización de la Hacienda Pública/Patrimonio</t>
  </si>
  <si>
    <t xml:space="preserve">                                ________________________________</t>
  </si>
  <si>
    <t>________________________________</t>
  </si>
  <si>
    <t>Estado de Flujos de Efectivo</t>
  </si>
  <si>
    <t>Del 1 de enero al 30 de junio de 2016 y 2015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</si>
  <si>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</si>
  <si>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</si>
  <si>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</si>
  <si>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</si>
  <si>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</si>
  <si>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</si>
  <si>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</si>
  <si>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</si>
  <si>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</si>
  <si>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</si>
  <si>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</si>
  <si>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</si>
  <si>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</si>
  <si>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</si>
  <si>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</si>
  <si>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</si>
  <si>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</si>
  <si>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</si>
  <si>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</si>
  <si>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</si>
  <si>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</si>
  <si>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</si>
  <si>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</si>
  <si>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</si>
  <si>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</si>
  <si>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</si>
  <si>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Analítico de Ingresos</t>
  </si>
  <si>
    <t>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</si>
  <si>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</si>
  <si>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</si>
  <si>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</si>
  <si>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</si>
  <si>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</si>
  <si>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</si>
  <si>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</si>
  <si>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</si>
  <si>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</si>
  <si>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</si>
  <si>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</si>
  <si>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</si>
  <si>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</si>
  <si>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</si>
  <si>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</si>
  <si>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</si>
  <si>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</si>
  <si>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</si>
  <si>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</si>
  <si>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 ingresos presupuestarios</t>
  </si>
  <si>
    <t>Otros Ingresos y Beneficios No Presupuestales</t>
  </si>
  <si>
    <t>Total</t>
  </si>
  <si>
    <t>Ingresos excedentes</t>
  </si>
  <si>
    <t>Estado Analítico de Ingresos por Fuente de Financiamiento</t>
  </si>
  <si>
    <t>Estado Analítico de Ingresos
Por Fuente de Financiamiento</t>
  </si>
  <si>
    <t>Ampliaciones y 
Reducciones</t>
  </si>
  <si>
    <t>Ingresos del Gobierno</t>
  </si>
  <si>
    <t xml:space="preserve">    Recursos Propios</t>
  </si>
  <si>
    <t xml:space="preserve">    Recursos Federal</t>
  </si>
  <si>
    <t xml:space="preserve">    Recursos Estatal</t>
  </si>
  <si>
    <t>Ingresos derivados de financiamiento</t>
  </si>
  <si>
    <t xml:space="preserve">    Financiamiento Interno</t>
  </si>
  <si>
    <t>Total de ingresos presupuestarios</t>
  </si>
  <si>
    <t>Total Ingresos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</si>
  <si>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</si>
  <si>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</si>
  <si>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</si>
  <si>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</si>
  <si>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</si>
  <si>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</si>
  <si>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</si>
  <si>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</si>
  <si>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</si>
  <si>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</si>
  <si>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</si>
  <si>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</si>
  <si>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</si>
  <si>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</si>
  <si>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</si>
  <si>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</si>
  <si>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</si>
  <si>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</si>
  <si>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</si>
  <si>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</si>
  <si>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</si>
  <si>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</si>
  <si>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</si>
  <si>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</si>
  <si>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</si>
  <si>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</si>
  <si>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</si>
  <si>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</si>
  <si>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</si>
  <si>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</si>
  <si>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</si>
  <si>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</si>
  <si>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</si>
  <si>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</si>
  <si>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</si>
  <si>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</si>
  <si>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</si>
  <si>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</si>
  <si>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</si>
  <si>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</si>
  <si>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</si>
  <si>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</si>
  <si>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</si>
  <si>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</si>
  <si>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</si>
  <si>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</si>
  <si>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</si>
  <si>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</si>
  <si>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</si>
  <si>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</si>
  <si>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</si>
  <si>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</si>
  <si>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</si>
  <si>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</si>
  <si>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</si>
  <si>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</si>
  <si>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</si>
  <si>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</si>
  <si>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</si>
  <si>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</si>
  <si>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</si>
  <si>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Municipio de Apodaca Nuev León</t>
  </si>
  <si>
    <t>Clasificación Económica (por Tipo de Gasto)</t>
  </si>
  <si>
    <t>Gasto Corriente</t>
  </si>
  <si>
    <t>Gasto de Capital</t>
  </si>
  <si>
    <t>Amortización de la deuda y disminución de pasivos</t>
  </si>
  <si>
    <t>Municipio de  Apodaca Nuevo León</t>
  </si>
  <si>
    <t>Clasificación Administrativa</t>
  </si>
  <si>
    <t>CONTRALORIA Y TRANSP MPAL.</t>
  </si>
  <si>
    <t>SRIA. DEL AYUNTAMIENTO</t>
  </si>
  <si>
    <t>TESORERIA MUNICIPAL</t>
  </si>
  <si>
    <t>SECRETARIA DE ADMINISTRACION</t>
  </si>
  <si>
    <t>SRA. DE DESARROLLO SOCIAL</t>
  </si>
  <si>
    <t>SECRETARIA DE SERV.PUBLICOS</t>
  </si>
  <si>
    <t>SRIA. SEGURIDAD PUBLICA Y VIAL</t>
  </si>
  <si>
    <t>SRIA.DE FOMENTO ECONOMICO</t>
  </si>
  <si>
    <t>JEFE DE LA OFICINA EJECUTIVA</t>
  </si>
  <si>
    <t>DIF</t>
  </si>
  <si>
    <t>CONSEJERIA JURIDICA</t>
  </si>
  <si>
    <t>SRIA DES URB, O.P., ECO Y TRANSP</t>
  </si>
  <si>
    <t>PENSIONADOS Y JUBILADOS</t>
  </si>
  <si>
    <t>REPUBLICANO AYUNTAMIENTO</t>
  </si>
  <si>
    <t>DEPORTES</t>
  </si>
  <si>
    <t>Clasificación Funcional (Finalidad y Funcion)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</si>
  <si>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</si>
  <si>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</si>
  <si>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</si>
  <si>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</si>
  <si>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</si>
  <si>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</si>
  <si>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</si>
  <si>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</si>
  <si>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</si>
  <si>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</si>
  <si>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</si>
  <si>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</si>
  <si>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</si>
  <si>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</si>
  <si>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</si>
  <si>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</si>
  <si>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</si>
  <si>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</si>
  <si>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</si>
  <si>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</si>
  <si>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</si>
  <si>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</si>
  <si>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</si>
  <si>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</si>
  <si>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</si>
  <si>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</si>
  <si>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</si>
  <si>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</si>
  <si>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</si>
  <si>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</si>
  <si>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</si>
  <si>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</si>
  <si>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Clasificación Programática</t>
  </si>
  <si>
    <t xml:space="preserve">Egresos 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</si>
  <si>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</si>
  <si>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</si>
  <si>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</si>
  <si>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</si>
  <si>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</si>
  <si>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</si>
  <si>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</si>
  <si>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</si>
  <si>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</si>
  <si>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</si>
  <si>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</si>
  <si>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</si>
  <si>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</si>
  <si>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</si>
  <si>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</si>
  <si>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</si>
  <si>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</si>
  <si>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</si>
  <si>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</si>
  <si>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</si>
  <si>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</si>
  <si>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</si>
  <si>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</si>
  <si>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</si>
  <si>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</si>
  <si>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</si>
  <si>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</si>
  <si>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</si>
  <si>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</si>
  <si>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</si>
  <si>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Del 01 de Enero al 30 de Junio de 2016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</si>
  <si>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</si>
  <si>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</si>
  <si>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</si>
  <si>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</si>
  <si>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</si>
  <si>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</si>
  <si>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</si>
  <si>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</si>
  <si>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BANORTE</t>
  </si>
  <si>
    <t>BANAMEX</t>
  </si>
  <si>
    <t>BANREGIO (QUIROGRAFARIO)</t>
  </si>
  <si>
    <t>Total Créditos Bancarios</t>
  </si>
  <si>
    <t>Otros Instrumentos de Deuda</t>
  </si>
  <si>
    <t>ANTICIPO DE PARTICIPACIONES</t>
  </si>
  <si>
    <t>Total Otros Instrumentos de Deuda</t>
  </si>
  <si>
    <t>Intereses de la Deuda</t>
  </si>
  <si>
    <t>Créditos Bancarios</t>
  </si>
  <si>
    <t>Total de intereses de Créditos Bancarios</t>
  </si>
  <si>
    <t>INTERESES DE ANTICIPO DE PARTICIPACIONES</t>
  </si>
  <si>
    <t>Total de intereses de Otros Instrumentos de Deuda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</si>
</sst>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(#,##0.00\)"/>
    <numFmt numFmtId="168" formatCode="#,##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sz val="9"/>
      <color theme="1" tint="0.34998626667073579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/>
    <xf numFmtId="0" fontId="6" fillId="0" borderId="0"/>
    <xf numFmtId="0" fontId="1" fillId="0" borderId="0"/>
    <xf numFmtId="43" fontId="25" fillId="0" borderId="0" applyFont="0" applyFill="0" applyBorder="0" applyAlignment="0" applyProtection="0"/>
  </cellStyleXfs>
  <cellXfs count="605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right" vertical="top"/>
    </xf>
    <xf numFmtId="0" fontId="3" fillId="0" borderId="0" xfId="0" applyFont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Protection="1"/>
    <xf numFmtId="165" fontId="8" fillId="3" borderId="0" xfId="1" applyNumberFormat="1" applyFont="1" applyFill="1" applyBorder="1" applyAlignment="1" applyProtection="1">
      <alignment horizontal="center"/>
    </xf>
    <xf numFmtId="0" fontId="7" fillId="3" borderId="5" xfId="0" applyFont="1" applyFill="1" applyBorder="1" applyProtection="1"/>
    <xf numFmtId="0" fontId="4" fillId="2" borderId="4" xfId="3" applyNumberFormat="1" applyFont="1" applyFill="1" applyBorder="1" applyAlignment="1" applyProtection="1">
      <alignment vertical="center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166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9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vertical="top"/>
    </xf>
    <xf numFmtId="4" fontId="9" fillId="0" borderId="0" xfId="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4" fontId="9" fillId="0" borderId="0" xfId="1" applyNumberFormat="1" applyFont="1" applyFill="1" applyBorder="1" applyAlignment="1" applyProtection="1">
      <alignment vertical="top"/>
    </xf>
    <xf numFmtId="4" fontId="9" fillId="2" borderId="0" xfId="1" applyNumberFormat="1" applyFont="1" applyFill="1" applyBorder="1" applyAlignment="1" applyProtection="1">
      <alignment vertical="top"/>
    </xf>
    <xf numFmtId="0" fontId="11" fillId="2" borderId="4" xfId="0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right" vertical="top"/>
    </xf>
    <xf numFmtId="4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4" fontId="9" fillId="2" borderId="0" xfId="0" applyNumberFormat="1" applyFont="1" applyFill="1" applyBorder="1" applyAlignment="1" applyProtection="1">
      <alignment vertical="top"/>
    </xf>
    <xf numFmtId="4" fontId="9" fillId="2" borderId="0" xfId="0" applyNumberFormat="1" applyFont="1" applyFill="1" applyBorder="1" applyAlignment="1" applyProtection="1">
      <alignment horizontal="left" vertical="top" wrapText="1"/>
    </xf>
    <xf numFmtId="4" fontId="4" fillId="2" borderId="0" xfId="0" applyNumberFormat="1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center" wrapText="1"/>
    </xf>
    <xf numFmtId="4" fontId="7" fillId="2" borderId="0" xfId="0" applyNumberFormat="1" applyFont="1" applyFill="1" applyBorder="1" applyAlignment="1" applyProtection="1">
      <alignment vertical="center" wrapText="1"/>
    </xf>
    <xf numFmtId="4" fontId="12" fillId="2" borderId="0" xfId="1" applyNumberFormat="1" applyFont="1" applyFill="1" applyBorder="1" applyAlignment="1" applyProtection="1">
      <alignment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horizontal="right" vertical="top"/>
    </xf>
    <xf numFmtId="4" fontId="3" fillId="2" borderId="7" xfId="0" applyNumberFormat="1" applyFont="1" applyFill="1" applyBorder="1" applyAlignment="1" applyProtection="1">
      <alignment vertical="top"/>
    </xf>
    <xf numFmtId="0" fontId="3" fillId="2" borderId="8" xfId="0" applyFont="1" applyFill="1" applyBorder="1" applyProtection="1"/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right"/>
    </xf>
    <xf numFmtId="43" fontId="9" fillId="2" borderId="0" xfId="1" applyFont="1" applyFill="1" applyBorder="1" applyAlignment="1" applyProtection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3" fillId="2" borderId="0" xfId="0" applyFont="1" applyFill="1"/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left"/>
    </xf>
    <xf numFmtId="0" fontId="8" fillId="3" borderId="1" xfId="4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3" borderId="6" xfId="4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4" fontId="11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4" fontId="3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4" fontId="9" fillId="2" borderId="0" xfId="1" applyNumberFormat="1" applyFont="1" applyFill="1" applyBorder="1" applyAlignment="1" applyProtection="1">
      <alignment vertical="top"/>
      <protection locked="0"/>
    </xf>
    <xf numFmtId="4" fontId="9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/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0" fillId="0" borderId="0" xfId="0" applyFont="1"/>
    <xf numFmtId="0" fontId="4" fillId="2" borderId="0" xfId="4" applyFont="1" applyFill="1" applyBorder="1" applyAlignment="1" applyProtection="1"/>
    <xf numFmtId="0" fontId="4" fillId="2" borderId="0" xfId="0" applyFont="1" applyFill="1" applyBorder="1" applyAlignment="1" applyProtection="1">
      <alignment horizontal="centerContinuous"/>
    </xf>
    <xf numFmtId="0" fontId="8" fillId="3" borderId="9" xfId="4" applyFont="1" applyFill="1" applyBorder="1" applyAlignment="1" applyProtection="1">
      <alignment horizontal="center" vertical="center" wrapText="1"/>
    </xf>
    <xf numFmtId="0" fontId="8" fillId="3" borderId="10" xfId="4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4" applyFont="1" applyFill="1" applyBorder="1" applyAlignment="1" applyProtection="1">
      <alignment horizontal="center" vertical="center" wrapText="1"/>
    </xf>
    <xf numFmtId="0" fontId="4" fillId="2" borderId="4" xfId="3" applyNumberFormat="1" applyFont="1" applyFill="1" applyBorder="1" applyAlignment="1" applyProtection="1">
      <alignment horizontal="centerContinuous"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5" xfId="3" applyNumberFormat="1" applyFont="1" applyFill="1" applyBorder="1" applyAlignment="1" applyProtection="1">
      <alignment vertical="top"/>
    </xf>
    <xf numFmtId="0" fontId="11" fillId="2" borderId="4" xfId="0" applyFont="1" applyFill="1" applyBorder="1" applyAlignment="1" applyProtection="1"/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7" fontId="4" fillId="2" borderId="0" xfId="0" applyNumberFormat="1" applyFont="1" applyFill="1" applyBorder="1" applyAlignment="1" applyProtection="1">
      <alignment horizontal="right" vertical="top"/>
    </xf>
    <xf numFmtId="0" fontId="11" fillId="2" borderId="5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14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167" fontId="9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7" fontId="4" fillId="2" borderId="0" xfId="0" applyNumberFormat="1" applyFont="1" applyFill="1" applyBorder="1" applyAlignment="1" applyProtection="1">
      <alignment horizontal="right" vertical="top"/>
      <protection locked="0"/>
    </xf>
    <xf numFmtId="168" fontId="9" fillId="2" borderId="0" xfId="0" applyNumberFormat="1" applyFont="1" applyFill="1" applyBorder="1" applyAlignment="1" applyProtection="1">
      <alignment horizontal="center" vertical="top"/>
      <protection locked="0"/>
    </xf>
    <xf numFmtId="4" fontId="9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4" fontId="4" fillId="2" borderId="0" xfId="0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0" fontId="11" fillId="2" borderId="6" xfId="0" applyFont="1" applyFill="1" applyBorder="1" applyAlignment="1" applyProtection="1"/>
    <xf numFmtId="0" fontId="4" fillId="2" borderId="7" xfId="0" applyFont="1" applyFill="1" applyBorder="1" applyAlignment="1" applyProtection="1">
      <alignment vertical="top"/>
    </xf>
    <xf numFmtId="3" fontId="4" fillId="2" borderId="7" xfId="0" applyNumberFormat="1" applyFont="1" applyFill="1" applyBorder="1" applyAlignment="1" applyProtection="1">
      <alignment horizontal="center" vertical="top"/>
    </xf>
    <xf numFmtId="167" fontId="4" fillId="2" borderId="7" xfId="0" applyNumberFormat="1" applyFont="1" applyFill="1" applyBorder="1" applyAlignment="1" applyProtection="1">
      <alignment horizontal="right" vertical="top"/>
    </xf>
    <xf numFmtId="0" fontId="11" fillId="2" borderId="8" xfId="0" applyFont="1" applyFill="1" applyBorder="1" applyAlignment="1" applyProtection="1">
      <alignment vertical="top"/>
    </xf>
    <xf numFmtId="0" fontId="0" fillId="0" borderId="0" xfId="0" applyFont="1" applyBorder="1"/>
    <xf numFmtId="167" fontId="0" fillId="0" borderId="0" xfId="0" applyNumberFormat="1" applyFont="1"/>
    <xf numFmtId="0" fontId="3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4" fillId="2" borderId="0" xfId="4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top"/>
    </xf>
    <xf numFmtId="165" fontId="8" fillId="3" borderId="9" xfId="1" applyNumberFormat="1" applyFont="1" applyFill="1" applyBorder="1" applyAlignment="1">
      <alignment horizontal="center" vertical="center" wrapText="1"/>
    </xf>
    <xf numFmtId="165" fontId="8" fillId="3" borderId="10" xfId="1" applyNumberFormat="1" applyFont="1" applyFill="1" applyBorder="1" applyAlignment="1">
      <alignment horizontal="center" vertical="center" wrapText="1"/>
    </xf>
    <xf numFmtId="165" fontId="8" fillId="3" borderId="11" xfId="1" applyNumberFormat="1" applyFont="1" applyFill="1" applyBorder="1" applyAlignment="1">
      <alignment horizontal="center" vertical="center" wrapText="1"/>
    </xf>
    <xf numFmtId="0" fontId="4" fillId="2" borderId="4" xfId="3" applyNumberFormat="1" applyFont="1" applyFill="1" applyBorder="1" applyAlignment="1">
      <alignment horizontal="centerContinuous" vertical="center"/>
    </xf>
    <xf numFmtId="0" fontId="4" fillId="2" borderId="5" xfId="3" applyNumberFormat="1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 applyProtection="1">
      <alignment vertical="top"/>
      <protection locked="0"/>
    </xf>
    <xf numFmtId="4" fontId="15" fillId="2" borderId="0" xfId="0" applyNumberFormat="1" applyFont="1" applyFill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>
      <alignment vertical="top" wrapText="1"/>
    </xf>
    <xf numFmtId="4" fontId="11" fillId="2" borderId="12" xfId="0" applyNumberFormat="1" applyFont="1" applyFill="1" applyBorder="1" applyAlignment="1" applyProtection="1">
      <alignment horizontal="right" vertical="top"/>
      <protection locked="0"/>
    </xf>
    <xf numFmtId="4" fontId="11" fillId="2" borderId="12" xfId="0" applyNumberFormat="1" applyFont="1" applyFill="1" applyBorder="1" applyAlignment="1" applyProtection="1">
      <alignment horizontal="right" vertical="top"/>
    </xf>
    <xf numFmtId="4" fontId="0" fillId="0" borderId="0" xfId="0" applyNumberFormat="1"/>
    <xf numFmtId="0" fontId="11" fillId="2" borderId="6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4" fontId="3" fillId="2" borderId="10" xfId="0" applyNumberFormat="1" applyFont="1" applyFill="1" applyBorder="1" applyAlignment="1">
      <alignment vertical="top"/>
    </xf>
    <xf numFmtId="3" fontId="3" fillId="2" borderId="10" xfId="0" applyNumberFormat="1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/>
    <xf numFmtId="0" fontId="11" fillId="2" borderId="0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</xf>
    <xf numFmtId="4" fontId="11" fillId="2" borderId="12" xfId="0" applyNumberFormat="1" applyFont="1" applyFill="1" applyBorder="1" applyAlignment="1">
      <alignment horizontal="right" vertical="top"/>
    </xf>
    <xf numFmtId="4" fontId="11" fillId="2" borderId="7" xfId="0" applyNumberFormat="1" applyFont="1" applyFill="1" applyBorder="1" applyAlignment="1">
      <alignment horizontal="right" vertical="top"/>
    </xf>
    <xf numFmtId="0" fontId="4" fillId="2" borderId="0" xfId="4" applyFont="1" applyFill="1" applyBorder="1" applyAlignment="1"/>
    <xf numFmtId="0" fontId="16" fillId="2" borderId="0" xfId="4" applyFont="1" applyFill="1" applyBorder="1" applyAlignment="1"/>
    <xf numFmtId="0" fontId="11" fillId="2" borderId="0" xfId="0" applyFont="1" applyFill="1" applyBorder="1" applyAlignment="1"/>
    <xf numFmtId="0" fontId="17" fillId="2" borderId="0" xfId="0" applyFont="1" applyFill="1" applyBorder="1" applyAlignment="1"/>
    <xf numFmtId="0" fontId="4" fillId="2" borderId="0" xfId="4" applyFont="1" applyFill="1" applyBorder="1" applyAlignment="1">
      <alignment horizontal="center"/>
    </xf>
    <xf numFmtId="0" fontId="9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165" fontId="8" fillId="3" borderId="10" xfId="1" applyNumberFormat="1" applyFont="1" applyFill="1" applyBorder="1" applyAlignment="1">
      <alignment horizontal="center" vertical="center"/>
    </xf>
    <xf numFmtId="0" fontId="8" fillId="3" borderId="10" xfId="4" applyFont="1" applyFill="1" applyBorder="1" applyAlignment="1">
      <alignment horizontal="center" vertical="center"/>
    </xf>
    <xf numFmtId="0" fontId="8" fillId="3" borderId="11" xfId="4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4" fillId="2" borderId="0" xfId="4" applyFont="1" applyFill="1" applyBorder="1" applyAlignment="1">
      <alignment vertical="center"/>
    </xf>
    <xf numFmtId="0" fontId="9" fillId="2" borderId="0" xfId="4" applyFont="1" applyFill="1" applyBorder="1" applyAlignment="1"/>
    <xf numFmtId="0" fontId="3" fillId="2" borderId="5" xfId="0" applyFont="1" applyFill="1" applyBorder="1"/>
    <xf numFmtId="0" fontId="4" fillId="2" borderId="4" xfId="0" applyFont="1" applyFill="1" applyBorder="1" applyAlignment="1"/>
    <xf numFmtId="3" fontId="9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/>
    <xf numFmtId="0" fontId="4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4" fontId="9" fillId="0" borderId="0" xfId="1" applyNumberFormat="1" applyFont="1" applyFill="1" applyBorder="1" applyAlignment="1" applyProtection="1">
      <alignment vertical="top"/>
      <protection locked="0"/>
    </xf>
    <xf numFmtId="0" fontId="3" fillId="2" borderId="4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4" fontId="3" fillId="2" borderId="7" xfId="0" applyNumberFormat="1" applyFont="1" applyFill="1" applyBorder="1"/>
    <xf numFmtId="0" fontId="3" fillId="2" borderId="7" xfId="0" applyFont="1" applyFill="1" applyBorder="1" applyAlignment="1"/>
    <xf numFmtId="0" fontId="3" fillId="2" borderId="8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4" fillId="2" borderId="0" xfId="4" applyFont="1" applyFill="1" applyBorder="1" applyAlignment="1">
      <alignment horizontal="centerContinuous"/>
    </xf>
    <xf numFmtId="0" fontId="19" fillId="3" borderId="9" xfId="0" applyFont="1" applyFill="1" applyBorder="1" applyAlignment="1">
      <alignment horizontal="center" vertical="center"/>
    </xf>
    <xf numFmtId="0" fontId="4" fillId="2" borderId="0" xfId="4" applyFont="1" applyFill="1" applyBorder="1" applyAlignment="1">
      <alignment vertical="top"/>
    </xf>
    <xf numFmtId="4" fontId="14" fillId="2" borderId="0" xfId="4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3" fontId="0" fillId="0" borderId="0" xfId="0" applyNumberFormat="1"/>
    <xf numFmtId="4" fontId="3" fillId="2" borderId="5" xfId="0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4" fontId="9" fillId="2" borderId="0" xfId="0" applyNumberFormat="1" applyFont="1" applyFill="1" applyBorder="1" applyAlignment="1" applyProtection="1">
      <alignment horizontal="right" vertical="top"/>
    </xf>
    <xf numFmtId="4" fontId="9" fillId="2" borderId="0" xfId="1" applyNumberFormat="1" applyFont="1" applyFill="1" applyBorder="1" applyAlignment="1" applyProtection="1">
      <alignment horizontal="right" vertical="top" wrapText="1"/>
      <protection locked="0"/>
    </xf>
    <xf numFmtId="4" fontId="14" fillId="2" borderId="0" xfId="4" applyNumberFormat="1" applyFont="1" applyFill="1" applyBorder="1" applyAlignment="1" applyProtection="1">
      <alignment horizontal="center"/>
    </xf>
    <xf numFmtId="0" fontId="9" fillId="2" borderId="7" xfId="0" applyFont="1" applyFill="1" applyBorder="1" applyAlignment="1">
      <alignment vertical="top"/>
    </xf>
    <xf numFmtId="0" fontId="9" fillId="2" borderId="7" xfId="0" applyFont="1" applyFill="1" applyBorder="1"/>
    <xf numFmtId="43" fontId="9" fillId="2" borderId="7" xfId="1" applyFont="1" applyFill="1" applyBorder="1"/>
    <xf numFmtId="0" fontId="9" fillId="2" borderId="7" xfId="0" applyFont="1" applyFill="1" applyBorder="1" applyAlignment="1">
      <alignment vertical="center" wrapText="1"/>
    </xf>
    <xf numFmtId="43" fontId="9" fillId="2" borderId="8" xfId="1" applyFont="1" applyFill="1" applyBorder="1"/>
    <xf numFmtId="0" fontId="9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43" fontId="9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Continuous"/>
    </xf>
    <xf numFmtId="0" fontId="20" fillId="2" borderId="0" xfId="4" applyFont="1" applyFill="1" applyBorder="1" applyAlignment="1">
      <alignment horizontal="center"/>
    </xf>
    <xf numFmtId="0" fontId="20" fillId="2" borderId="0" xfId="4" applyFont="1" applyFill="1" applyBorder="1" applyAlignment="1"/>
    <xf numFmtId="0" fontId="4" fillId="2" borderId="0" xfId="4" applyFont="1" applyFill="1" applyBorder="1" applyAlignment="1">
      <alignment horizontal="center" vertical="top"/>
    </xf>
    <xf numFmtId="0" fontId="9" fillId="2" borderId="0" xfId="4" applyFont="1" applyFill="1" applyBorder="1" applyAlignment="1">
      <alignment horizontal="centerContinuous" vertical="center"/>
    </xf>
    <xf numFmtId="0" fontId="9" fillId="2" borderId="0" xfId="4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/>
    <xf numFmtId="0" fontId="9" fillId="2" borderId="0" xfId="4" applyFont="1" applyFill="1" applyBorder="1" applyAlignment="1">
      <alignment vertical="top"/>
    </xf>
    <xf numFmtId="3" fontId="9" fillId="2" borderId="0" xfId="4" applyNumberFormat="1" applyFont="1" applyFill="1" applyBorder="1" applyAlignment="1">
      <alignment vertical="top"/>
    </xf>
    <xf numFmtId="4" fontId="4" fillId="2" borderId="0" xfId="4" applyNumberFormat="1" applyFont="1" applyFill="1" applyBorder="1" applyAlignment="1">
      <alignment vertical="top"/>
    </xf>
    <xf numFmtId="4" fontId="4" fillId="2" borderId="0" xfId="4" applyNumberFormat="1" applyFont="1" applyFill="1" applyBorder="1" applyAlignment="1" applyProtection="1">
      <alignment vertical="top"/>
      <protection locked="0"/>
    </xf>
    <xf numFmtId="4" fontId="9" fillId="0" borderId="0" xfId="4" applyNumberFormat="1" applyFont="1" applyFill="1" applyBorder="1" applyAlignment="1" applyProtection="1">
      <alignment vertical="top"/>
      <protection locked="0"/>
    </xf>
    <xf numFmtId="4" fontId="9" fillId="2" borderId="0" xfId="4" applyNumberFormat="1" applyFont="1" applyFill="1" applyBorder="1" applyAlignment="1" applyProtection="1">
      <alignment vertical="top"/>
      <protection locked="0"/>
    </xf>
    <xf numFmtId="0" fontId="9" fillId="2" borderId="0" xfId="4" applyFont="1" applyFill="1" applyBorder="1" applyAlignment="1">
      <alignment horizontal="left" vertical="top"/>
    </xf>
    <xf numFmtId="4" fontId="9" fillId="2" borderId="0" xfId="4" applyNumberFormat="1" applyFont="1" applyFill="1" applyBorder="1" applyAlignment="1">
      <alignment vertical="top"/>
    </xf>
    <xf numFmtId="0" fontId="4" fillId="2" borderId="0" xfId="4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4" fillId="2" borderId="0" xfId="4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3" fontId="4" fillId="2" borderId="0" xfId="4" applyNumberFormat="1" applyFont="1" applyFill="1" applyBorder="1" applyAlignment="1">
      <alignment horizontal="right" vertical="top" wrapText="1"/>
    </xf>
    <xf numFmtId="0" fontId="4" fillId="2" borderId="0" xfId="4" applyFont="1" applyFill="1" applyBorder="1" applyAlignment="1">
      <alignment horizontal="left" vertical="top" wrapText="1"/>
    </xf>
    <xf numFmtId="4" fontId="4" fillId="2" borderId="0" xfId="4" applyNumberFormat="1" applyFont="1" applyFill="1" applyBorder="1" applyAlignment="1" applyProtection="1">
      <alignment horizontal="right" vertical="top" wrapText="1"/>
      <protection locked="0"/>
    </xf>
    <xf numFmtId="4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6" xfId="0" applyFont="1" applyFill="1" applyBorder="1" applyAlignment="1">
      <alignment vertical="top"/>
    </xf>
    <xf numFmtId="0" fontId="4" fillId="2" borderId="7" xfId="4" applyFont="1" applyFill="1" applyBorder="1" applyAlignment="1">
      <alignment vertical="top"/>
    </xf>
    <xf numFmtId="3" fontId="9" fillId="2" borderId="7" xfId="4" applyNumberFormat="1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0" fillId="2" borderId="0" xfId="0" applyFont="1" applyFill="1"/>
    <xf numFmtId="4" fontId="0" fillId="2" borderId="0" xfId="0" applyNumberFormat="1" applyFont="1" applyFill="1"/>
    <xf numFmtId="0" fontId="3" fillId="2" borderId="0" xfId="0" applyFont="1" applyFill="1" applyBorder="1" applyAlignment="1" applyProtection="1">
      <protection locked="0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21" fillId="2" borderId="0" xfId="5" applyFont="1" applyFill="1"/>
    <xf numFmtId="0" fontId="22" fillId="2" borderId="0" xfId="0" applyFont="1" applyFill="1"/>
    <xf numFmtId="0" fontId="21" fillId="2" borderId="0" xfId="5" applyFont="1" applyFill="1" applyAlignment="1">
      <alignment horizontal="center"/>
    </xf>
    <xf numFmtId="37" fontId="4" fillId="4" borderId="13" xfId="1" applyNumberFormat="1" applyFont="1" applyFill="1" applyBorder="1" applyAlignment="1" applyProtection="1">
      <alignment horizontal="center" vertical="center"/>
    </xf>
    <xf numFmtId="37" fontId="4" fillId="4" borderId="13" xfId="1" applyNumberFormat="1" applyFont="1" applyFill="1" applyBorder="1" applyAlignment="1" applyProtection="1">
      <alignment horizontal="center" wrapText="1"/>
    </xf>
    <xf numFmtId="37" fontId="4" fillId="4" borderId="13" xfId="1" applyNumberFormat="1" applyFont="1" applyFill="1" applyBorder="1" applyAlignment="1" applyProtection="1">
      <alignment horizontal="center"/>
    </xf>
    <xf numFmtId="0" fontId="23" fillId="2" borderId="1" xfId="5" applyFont="1" applyFill="1" applyBorder="1"/>
    <xf numFmtId="0" fontId="23" fillId="2" borderId="2" xfId="5" applyFont="1" applyFill="1" applyBorder="1"/>
    <xf numFmtId="0" fontId="23" fillId="2" borderId="3" xfId="5" applyFont="1" applyFill="1" applyBorder="1"/>
    <xf numFmtId="0" fontId="23" fillId="2" borderId="3" xfId="5" applyFont="1" applyFill="1" applyBorder="1" applyAlignment="1">
      <alignment horizontal="center"/>
    </xf>
    <xf numFmtId="0" fontId="23" fillId="2" borderId="14" xfId="5" applyFont="1" applyFill="1" applyBorder="1" applyAlignment="1">
      <alignment horizontal="center"/>
    </xf>
    <xf numFmtId="4" fontId="23" fillId="2" borderId="5" xfId="6" applyNumberFormat="1" applyFont="1" applyFill="1" applyBorder="1" applyAlignment="1" applyProtection="1">
      <alignment horizontal="right"/>
      <protection locked="0"/>
    </xf>
    <xf numFmtId="4" fontId="23" fillId="2" borderId="5" xfId="6" applyNumberFormat="1" applyFont="1" applyFill="1" applyBorder="1" applyAlignment="1" applyProtection="1">
      <alignment horizontal="right"/>
    </xf>
    <xf numFmtId="4" fontId="26" fillId="4" borderId="13" xfId="5" applyNumberFormat="1" applyFont="1" applyFill="1" applyBorder="1" applyAlignment="1" applyProtection="1">
      <alignment horizontal="right"/>
    </xf>
    <xf numFmtId="0" fontId="23" fillId="2" borderId="6" xfId="5" applyFont="1" applyFill="1" applyBorder="1" applyAlignment="1">
      <alignment horizontal="left" vertical="center"/>
    </xf>
    <xf numFmtId="0" fontId="23" fillId="2" borderId="7" xfId="5" applyFont="1" applyFill="1" applyBorder="1" applyAlignment="1">
      <alignment horizontal="center" vertical="center"/>
    </xf>
    <xf numFmtId="0" fontId="23" fillId="2" borderId="8" xfId="5" applyFont="1" applyFill="1" applyBorder="1" applyAlignment="1">
      <alignment wrapText="1"/>
    </xf>
    <xf numFmtId="4" fontId="23" fillId="2" borderId="8" xfId="6" applyNumberFormat="1" applyFont="1" applyFill="1" applyBorder="1" applyAlignment="1">
      <alignment horizontal="right"/>
    </xf>
    <xf numFmtId="0" fontId="26" fillId="4" borderId="9" xfId="5" applyFont="1" applyFill="1" applyBorder="1" applyAlignment="1">
      <alignment horizontal="centerContinuous"/>
    </xf>
    <xf numFmtId="0" fontId="26" fillId="4" borderId="10" xfId="5" applyFont="1" applyFill="1" applyBorder="1" applyAlignment="1">
      <alignment horizontal="centerContinuous"/>
    </xf>
    <xf numFmtId="0" fontId="26" fillId="4" borderId="11" xfId="5" applyFont="1" applyFill="1" applyBorder="1" applyAlignment="1">
      <alignment horizontal="left" wrapText="1"/>
    </xf>
    <xf numFmtId="0" fontId="0" fillId="4" borderId="6" xfId="0" applyFill="1" applyBorder="1"/>
    <xf numFmtId="0" fontId="0" fillId="4" borderId="7" xfId="0" applyFill="1" applyBorder="1"/>
    <xf numFmtId="0" fontId="27" fillId="4" borderId="7" xfId="0" applyFont="1" applyFill="1" applyBorder="1"/>
    <xf numFmtId="37" fontId="4" fillId="5" borderId="13" xfId="1" applyNumberFormat="1" applyFont="1" applyFill="1" applyBorder="1" applyAlignment="1" applyProtection="1">
      <alignment horizontal="center" vertical="center"/>
    </xf>
    <xf numFmtId="37" fontId="4" fillId="5" borderId="13" xfId="1" applyNumberFormat="1" applyFont="1" applyFill="1" applyBorder="1" applyAlignment="1" applyProtection="1">
      <alignment horizontal="center" wrapText="1"/>
    </xf>
    <xf numFmtId="37" fontId="4" fillId="5" borderId="13" xfId="1" applyNumberFormat="1" applyFont="1" applyFill="1" applyBorder="1" applyAlignment="1" applyProtection="1">
      <alignment horizontal="center"/>
    </xf>
    <xf numFmtId="0" fontId="28" fillId="2" borderId="1" xfId="5" applyFont="1" applyFill="1" applyBorder="1"/>
    <xf numFmtId="0" fontId="28" fillId="2" borderId="2" xfId="5" applyFont="1" applyFill="1" applyBorder="1"/>
    <xf numFmtId="0" fontId="28" fillId="2" borderId="3" xfId="5" applyFont="1" applyFill="1" applyBorder="1"/>
    <xf numFmtId="4" fontId="28" fillId="2" borderId="14" xfId="5" applyNumberFormat="1" applyFont="1" applyFill="1" applyBorder="1" applyAlignment="1">
      <alignment horizontal="center"/>
    </xf>
    <xf numFmtId="44" fontId="29" fillId="6" borderId="4" xfId="2" applyFont="1" applyFill="1" applyBorder="1" applyAlignment="1">
      <alignment horizontal="left"/>
    </xf>
    <xf numFmtId="44" fontId="29" fillId="6" borderId="0" xfId="2" applyFont="1" applyFill="1" applyBorder="1" applyAlignment="1">
      <alignment horizontal="left"/>
    </xf>
    <xf numFmtId="44" fontId="30" fillId="6" borderId="5" xfId="2" applyFont="1" applyFill="1" applyBorder="1"/>
    <xf numFmtId="4" fontId="29" fillId="6" borderId="16" xfId="2" applyNumberFormat="1" applyFont="1" applyFill="1" applyBorder="1" applyAlignment="1">
      <alignment horizontal="right"/>
    </xf>
    <xf numFmtId="44" fontId="1" fillId="0" borderId="0" xfId="2" applyFont="1"/>
    <xf numFmtId="44" fontId="29" fillId="2" borderId="4" xfId="2" applyFont="1" applyFill="1" applyBorder="1" applyAlignment="1">
      <alignment horizontal="center" vertical="center"/>
    </xf>
    <xf numFmtId="4" fontId="31" fillId="2" borderId="16" xfId="2" applyNumberFormat="1" applyFont="1" applyFill="1" applyBorder="1" applyAlignment="1" applyProtection="1">
      <alignment horizontal="right" vertical="center" wrapText="1"/>
      <protection locked="0"/>
    </xf>
    <xf numFmtId="4" fontId="31" fillId="2" borderId="16" xfId="2" applyNumberFormat="1" applyFont="1" applyFill="1" applyBorder="1" applyAlignment="1">
      <alignment horizontal="right" vertical="center" wrapText="1"/>
    </xf>
    <xf numFmtId="44" fontId="2" fillId="0" borderId="0" xfId="2" applyFont="1"/>
    <xf numFmtId="44" fontId="28" fillId="2" borderId="4" xfId="2" applyFont="1" applyFill="1" applyBorder="1" applyAlignment="1">
      <alignment horizontal="center" vertical="center"/>
    </xf>
    <xf numFmtId="44" fontId="32" fillId="2" borderId="0" xfId="2" applyFont="1" applyFill="1" applyBorder="1" applyAlignment="1">
      <alignment horizontal="left" vertical="center"/>
    </xf>
    <xf numFmtId="44" fontId="32" fillId="2" borderId="5" xfId="2" applyFont="1" applyFill="1" applyBorder="1" applyAlignment="1">
      <alignment horizontal="left" vertical="center" wrapText="1"/>
    </xf>
    <xf numFmtId="4" fontId="32" fillId="2" borderId="16" xfId="2" applyNumberFormat="1" applyFont="1" applyFill="1" applyBorder="1" applyAlignment="1" applyProtection="1">
      <alignment horizontal="right" vertical="center" wrapText="1"/>
      <protection locked="0"/>
    </xf>
    <xf numFmtId="4" fontId="32" fillId="2" borderId="16" xfId="2" applyNumberFormat="1" applyFont="1" applyFill="1" applyBorder="1" applyAlignment="1">
      <alignment horizontal="right" vertical="center" wrapText="1"/>
    </xf>
    <xf numFmtId="44" fontId="32" fillId="2" borderId="5" xfId="2" applyFont="1" applyFill="1" applyBorder="1" applyAlignment="1">
      <alignment vertical="center" wrapText="1"/>
    </xf>
    <xf numFmtId="44" fontId="28" fillId="6" borderId="0" xfId="2" applyFont="1" applyFill="1" applyBorder="1" applyAlignment="1">
      <alignment horizontal="center" vertical="center"/>
    </xf>
    <xf numFmtId="44" fontId="32" fillId="6" borderId="5" xfId="2" applyFont="1" applyFill="1" applyBorder="1" applyAlignment="1">
      <alignment vertical="center" wrapText="1"/>
    </xf>
    <xf numFmtId="4" fontId="31" fillId="6" borderId="16" xfId="2" applyNumberFormat="1" applyFont="1" applyFill="1" applyBorder="1" applyAlignment="1">
      <alignment horizontal="right" vertical="center" wrapText="1"/>
    </xf>
    <xf numFmtId="44" fontId="29" fillId="4" borderId="9" xfId="2" applyFont="1" applyFill="1" applyBorder="1" applyAlignment="1">
      <alignment horizontal="center"/>
    </xf>
    <xf numFmtId="44" fontId="29" fillId="4" borderId="10" xfId="2" applyFont="1" applyFill="1" applyBorder="1" applyAlignment="1">
      <alignment horizontal="center"/>
    </xf>
    <xf numFmtId="44" fontId="29" fillId="4" borderId="11" xfId="2" applyFont="1" applyFill="1" applyBorder="1" applyAlignment="1">
      <alignment horizontal="left" wrapText="1" indent="1"/>
    </xf>
    <xf numFmtId="4" fontId="29" fillId="4" borderId="13" xfId="2" applyNumberFormat="1" applyFont="1" applyFill="1" applyBorder="1" applyAlignment="1">
      <alignment horizontal="right"/>
    </xf>
    <xf numFmtId="44" fontId="33" fillId="2" borderId="0" xfId="2" applyFont="1" applyFill="1" applyBorder="1"/>
    <xf numFmtId="44" fontId="31" fillId="2" borderId="5" xfId="2" applyFont="1" applyFill="1" applyBorder="1" applyAlignment="1">
      <alignment vertical="center" wrapText="1"/>
    </xf>
    <xf numFmtId="0" fontId="22" fillId="4" borderId="2" xfId="0" applyFont="1" applyFill="1" applyBorder="1" applyAlignment="1">
      <alignment vertical="top" wrapText="1"/>
    </xf>
    <xf numFmtId="4" fontId="22" fillId="4" borderId="2" xfId="0" applyNumberFormat="1" applyFont="1" applyFill="1" applyBorder="1" applyAlignment="1">
      <alignment vertical="top" wrapText="1"/>
    </xf>
    <xf numFmtId="0" fontId="35" fillId="2" borderId="0" xfId="0" applyFont="1" applyFill="1"/>
    <xf numFmtId="0" fontId="30" fillId="2" borderId="0" xfId="0" applyFont="1" applyFill="1"/>
    <xf numFmtId="4" fontId="30" fillId="2" borderId="0" xfId="0" applyNumberFormat="1" applyFont="1" applyFill="1"/>
    <xf numFmtId="4" fontId="26" fillId="2" borderId="16" xfId="6" applyNumberFormat="1" applyFont="1" applyFill="1" applyBorder="1" applyAlignment="1">
      <alignment horizontal="right"/>
    </xf>
    <xf numFmtId="4" fontId="23" fillId="2" borderId="16" xfId="6" applyNumberFormat="1" applyFont="1" applyFill="1" applyBorder="1" applyAlignment="1" applyProtection="1">
      <alignment horizontal="right"/>
      <protection locked="0"/>
    </xf>
    <xf numFmtId="4" fontId="23" fillId="2" borderId="16" xfId="6" applyNumberFormat="1" applyFont="1" applyFill="1" applyBorder="1" applyAlignment="1">
      <alignment horizontal="right"/>
    </xf>
    <xf numFmtId="4" fontId="23" fillId="2" borderId="15" xfId="6" applyNumberFormat="1" applyFont="1" applyFill="1" applyBorder="1" applyAlignment="1" applyProtection="1">
      <alignment horizontal="right"/>
      <protection locked="0"/>
    </xf>
    <xf numFmtId="4" fontId="23" fillId="2" borderId="15" xfId="6" applyNumberFormat="1" applyFont="1" applyFill="1" applyBorder="1" applyAlignment="1">
      <alignment horizontal="right"/>
    </xf>
    <xf numFmtId="0" fontId="11" fillId="4" borderId="9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4" fontId="26" fillId="4" borderId="15" xfId="6" applyNumberFormat="1" applyFont="1" applyFill="1" applyBorder="1" applyAlignment="1">
      <alignment horizontal="right"/>
    </xf>
    <xf numFmtId="4" fontId="26" fillId="4" borderId="13" xfId="6" applyNumberFormat="1" applyFont="1" applyFill="1" applyBorder="1" applyAlignment="1">
      <alignment horizontal="right"/>
    </xf>
    <xf numFmtId="0" fontId="2" fillId="0" borderId="0" xfId="0" applyFont="1"/>
    <xf numFmtId="0" fontId="24" fillId="2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0" fontId="36" fillId="2" borderId="3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vertical="center" wrapText="1"/>
    </xf>
    <xf numFmtId="0" fontId="36" fillId="2" borderId="5" xfId="0" applyFont="1" applyFill="1" applyBorder="1" applyAlignment="1">
      <alignment vertical="center" wrapText="1"/>
    </xf>
    <xf numFmtId="0" fontId="30" fillId="2" borderId="4" xfId="0" applyFont="1" applyFill="1" applyBorder="1" applyAlignment="1">
      <alignment horizontal="justify" vertical="center" wrapText="1"/>
    </xf>
    <xf numFmtId="167" fontId="30" fillId="2" borderId="16" xfId="0" applyNumberFormat="1" applyFont="1" applyFill="1" applyBorder="1" applyAlignment="1">
      <alignment horizontal="justify" vertical="center" wrapText="1"/>
    </xf>
    <xf numFmtId="0" fontId="3" fillId="2" borderId="16" xfId="0" applyFont="1" applyFill="1" applyBorder="1" applyAlignment="1" applyProtection="1">
      <alignment horizontal="justify" vertical="top" wrapText="1"/>
      <protection locked="0"/>
    </xf>
    <xf numFmtId="167" fontId="24" fillId="2" borderId="16" xfId="0" applyNumberFormat="1" applyFont="1" applyFill="1" applyBorder="1" applyAlignment="1" applyProtection="1">
      <alignment vertical="center" wrapText="1"/>
      <protection locked="0"/>
    </xf>
    <xf numFmtId="167" fontId="24" fillId="2" borderId="16" xfId="0" applyNumberFormat="1" applyFont="1" applyFill="1" applyBorder="1" applyAlignment="1" applyProtection="1">
      <alignment vertical="center" wrapText="1"/>
    </xf>
    <xf numFmtId="0" fontId="33" fillId="4" borderId="13" xfId="0" applyFont="1" applyFill="1" applyBorder="1" applyAlignment="1">
      <alignment horizontal="justify" vertical="top" wrapText="1"/>
    </xf>
    <xf numFmtId="167" fontId="36" fillId="4" borderId="13" xfId="0" applyNumberFormat="1" applyFont="1" applyFill="1" applyBorder="1" applyAlignment="1">
      <alignment vertical="center" wrapText="1"/>
    </xf>
    <xf numFmtId="0" fontId="37" fillId="0" borderId="0" xfId="0" applyFont="1"/>
    <xf numFmtId="0" fontId="30" fillId="2" borderId="0" xfId="0" applyFont="1" applyFill="1" applyBorder="1"/>
    <xf numFmtId="4" fontId="4" fillId="4" borderId="9" xfId="1" applyNumberFormat="1" applyFont="1" applyFill="1" applyBorder="1" applyAlignment="1" applyProtection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 wrapText="1"/>
    </xf>
    <xf numFmtId="3" fontId="4" fillId="4" borderId="9" xfId="1" applyNumberFormat="1" applyFont="1" applyFill="1" applyBorder="1" applyAlignment="1" applyProtection="1">
      <alignment horizontal="center" vertical="center"/>
    </xf>
    <xf numFmtId="4" fontId="4" fillId="4" borderId="13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4" fontId="3" fillId="2" borderId="14" xfId="0" applyNumberFormat="1" applyFont="1" applyFill="1" applyBorder="1" applyAlignment="1">
      <alignment horizontal="justify" vertical="center" wrapText="1"/>
    </xf>
    <xf numFmtId="4" fontId="11" fillId="2" borderId="16" xfId="0" applyNumberFormat="1" applyFont="1" applyFill="1" applyBorder="1" applyAlignment="1">
      <alignment horizontal="right" vertical="top" wrapText="1"/>
    </xf>
    <xf numFmtId="4" fontId="3" fillId="2" borderId="16" xfId="0" applyNumberFormat="1" applyFont="1" applyFill="1" applyBorder="1" applyAlignment="1" applyProtection="1">
      <alignment horizontal="right" vertical="top" wrapText="1"/>
      <protection locked="0"/>
    </xf>
    <xf numFmtId="4" fontId="3" fillId="2" borderId="16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justify" vertical="top"/>
    </xf>
    <xf numFmtId="4" fontId="3" fillId="2" borderId="16" xfId="0" applyNumberFormat="1" applyFont="1" applyFill="1" applyBorder="1" applyAlignment="1" applyProtection="1">
      <alignment horizontal="right" vertical="top" wrapText="1"/>
    </xf>
    <xf numFmtId="4" fontId="3" fillId="2" borderId="16" xfId="0" applyNumberFormat="1" applyFont="1" applyFill="1" applyBorder="1" applyAlignment="1" applyProtection="1">
      <alignment horizontal="right" vertical="top"/>
      <protection locked="0"/>
    </xf>
    <xf numFmtId="4" fontId="3" fillId="2" borderId="16" xfId="0" applyNumberFormat="1" applyFont="1" applyFill="1" applyBorder="1" applyAlignment="1" applyProtection="1">
      <alignment horizontal="right" vertical="top"/>
    </xf>
    <xf numFmtId="4" fontId="11" fillId="2" borderId="16" xfId="0" applyNumberFormat="1" applyFont="1" applyFill="1" applyBorder="1" applyAlignment="1">
      <alignment horizontal="right" vertical="top"/>
    </xf>
    <xf numFmtId="4" fontId="11" fillId="2" borderId="16" xfId="0" applyNumberFormat="1" applyFont="1" applyFill="1" applyBorder="1" applyAlignment="1" applyProtection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4" fontId="3" fillId="2" borderId="15" xfId="0" applyNumberFormat="1" applyFont="1" applyFill="1" applyBorder="1" applyAlignment="1" applyProtection="1">
      <alignment horizontal="right" vertical="top"/>
    </xf>
    <xf numFmtId="0" fontId="11" fillId="4" borderId="6" xfId="0" applyFont="1" applyFill="1" applyBorder="1" applyAlignment="1">
      <alignment horizontal="left" vertical="top"/>
    </xf>
    <xf numFmtId="0" fontId="11" fillId="4" borderId="8" xfId="0" applyFont="1" applyFill="1" applyBorder="1" applyAlignment="1">
      <alignment vertical="top"/>
    </xf>
    <xf numFmtId="4" fontId="11" fillId="4" borderId="15" xfId="0" applyNumberFormat="1" applyFont="1" applyFill="1" applyBorder="1" applyAlignment="1">
      <alignment horizontal="right" vertical="top"/>
    </xf>
    <xf numFmtId="4" fontId="37" fillId="0" borderId="0" xfId="0" applyNumberFormat="1" applyFont="1"/>
    <xf numFmtId="0" fontId="37" fillId="2" borderId="0" xfId="0" applyFont="1" applyFill="1"/>
    <xf numFmtId="165" fontId="4" fillId="4" borderId="14" xfId="1" applyNumberFormat="1" applyFont="1" applyFill="1" applyBorder="1" applyAlignment="1" applyProtection="1">
      <alignment horizontal="center"/>
    </xf>
    <xf numFmtId="165" fontId="4" fillId="4" borderId="14" xfId="1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4" fillId="4" borderId="13" xfId="1" applyNumberFormat="1" applyFont="1" applyFill="1" applyBorder="1" applyAlignment="1" applyProtection="1">
      <alignment horizontal="center"/>
    </xf>
    <xf numFmtId="165" fontId="4" fillId="4" borderId="9" xfId="1" applyNumberFormat="1" applyFont="1" applyFill="1" applyBorder="1" applyAlignment="1" applyProtection="1">
      <alignment horizontal="center"/>
    </xf>
    <xf numFmtId="0" fontId="37" fillId="0" borderId="0" xfId="0" applyFont="1" applyFill="1"/>
    <xf numFmtId="4" fontId="9" fillId="2" borderId="16" xfId="0" applyNumberFormat="1" applyFont="1" applyFill="1" applyBorder="1" applyAlignment="1" applyProtection="1">
      <alignment horizontal="right" vertical="center" wrapText="1"/>
    </xf>
    <xf numFmtId="4" fontId="3" fillId="2" borderId="16" xfId="0" applyNumberFormat="1" applyFont="1" applyFill="1" applyBorder="1" applyAlignment="1" applyProtection="1">
      <alignment horizontal="right" vertical="center" wrapText="1"/>
    </xf>
    <xf numFmtId="4" fontId="11" fillId="4" borderId="13" xfId="0" applyNumberFormat="1" applyFont="1" applyFill="1" applyBorder="1" applyAlignment="1" applyProtection="1">
      <alignment horizontal="right" vertical="center" wrapText="1"/>
    </xf>
    <xf numFmtId="4" fontId="37" fillId="0" borderId="0" xfId="0" applyNumberFormat="1" applyFont="1" applyFill="1"/>
    <xf numFmtId="4" fontId="37" fillId="2" borderId="0" xfId="0" applyNumberFormat="1" applyFont="1" applyFill="1"/>
    <xf numFmtId="4" fontId="11" fillId="2" borderId="5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6" xfId="0" applyNumberFormat="1" applyFont="1" applyFill="1" applyBorder="1" applyAlignment="1" applyProtection="1">
      <alignment horizontal="right" vertical="center" wrapText="1"/>
      <protection locked="0"/>
    </xf>
    <xf numFmtId="165" fontId="4" fillId="4" borderId="14" xfId="1" applyNumberFormat="1" applyFont="1" applyFill="1" applyBorder="1" applyAlignment="1" applyProtection="1">
      <alignment horizontal="center" vertical="center" wrapText="1"/>
    </xf>
    <xf numFmtId="165" fontId="4" fillId="5" borderId="9" xfId="1" applyNumberFormat="1" applyFont="1" applyFill="1" applyBorder="1" applyAlignment="1" applyProtection="1">
      <alignment horizontal="center" vertical="center"/>
    </xf>
    <xf numFmtId="165" fontId="4" fillId="5" borderId="13" xfId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/>
      <protection locked="0"/>
    </xf>
    <xf numFmtId="167" fontId="3" fillId="2" borderId="9" xfId="0" applyNumberFormat="1" applyFont="1" applyFill="1" applyBorder="1" applyAlignment="1" applyProtection="1">
      <protection locked="0"/>
    </xf>
    <xf numFmtId="167" fontId="3" fillId="2" borderId="13" xfId="0" applyNumberFormat="1" applyFont="1" applyFill="1" applyBorder="1" applyAlignment="1" applyProtection="1">
      <protection locked="0"/>
    </xf>
    <xf numFmtId="0" fontId="11" fillId="2" borderId="13" xfId="0" applyFont="1" applyFill="1" applyBorder="1" applyAlignment="1">
      <alignment horizontal="right"/>
    </xf>
    <xf numFmtId="167" fontId="11" fillId="2" borderId="13" xfId="0" applyNumberFormat="1" applyFont="1" applyFill="1" applyBorder="1" applyAlignment="1">
      <alignment horizontal="right"/>
    </xf>
    <xf numFmtId="167" fontId="3" fillId="2" borderId="13" xfId="0" applyNumberFormat="1" applyFont="1" applyFill="1" applyBorder="1" applyAlignment="1" applyProtection="1">
      <alignment horizontal="right"/>
      <protection locked="0"/>
    </xf>
    <xf numFmtId="167" fontId="3" fillId="2" borderId="13" xfId="0" applyNumberFormat="1" applyFont="1" applyFill="1" applyBorder="1" applyAlignment="1" applyProtection="1">
      <alignment horizontal="right"/>
    </xf>
    <xf numFmtId="167" fontId="11" fillId="2" borderId="13" xfId="0" applyNumberFormat="1" applyFont="1" applyFill="1" applyBorder="1" applyAlignment="1" applyProtection="1">
      <alignment horizontal="right"/>
    </xf>
    <xf numFmtId="0" fontId="11" fillId="4" borderId="13" xfId="0" applyFont="1" applyFill="1" applyBorder="1" applyAlignment="1">
      <alignment horizontal="center"/>
    </xf>
    <xf numFmtId="167" fontId="11" fillId="4" borderId="13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167" fontId="11" fillId="2" borderId="10" xfId="0" applyNumberFormat="1" applyFont="1" applyFill="1" applyBorder="1" applyAlignment="1">
      <alignment horizontal="right"/>
    </xf>
    <xf numFmtId="167" fontId="11" fillId="2" borderId="11" xfId="0" applyNumberFormat="1" applyFont="1" applyFill="1" applyBorder="1" applyAlignment="1">
      <alignment horizontal="right"/>
    </xf>
    <xf numFmtId="0" fontId="3" fillId="2" borderId="9" xfId="0" applyFont="1" applyFill="1" applyBorder="1" applyAlignment="1" applyProtection="1">
      <protection locked="0"/>
    </xf>
    <xf numFmtId="4" fontId="3" fillId="2" borderId="13" xfId="0" applyNumberFormat="1" applyFont="1" applyFill="1" applyBorder="1"/>
    <xf numFmtId="4" fontId="3" fillId="2" borderId="13" xfId="0" applyNumberFormat="1" applyFont="1" applyFill="1" applyBorder="1" applyAlignment="1" applyProtection="1">
      <protection locked="0"/>
    </xf>
    <xf numFmtId="4" fontId="11" fillId="2" borderId="13" xfId="0" applyNumberFormat="1" applyFont="1" applyFill="1" applyBorder="1" applyAlignment="1">
      <alignment horizontal="right"/>
    </xf>
    <xf numFmtId="4" fontId="3" fillId="2" borderId="13" xfId="0" applyNumberFormat="1" applyFont="1" applyFill="1" applyBorder="1" applyAlignment="1" applyProtection="1">
      <alignment horizontal="right"/>
      <protection locked="0"/>
    </xf>
    <xf numFmtId="4" fontId="11" fillId="4" borderId="13" xfId="0" applyNumberFormat="1" applyFont="1" applyFill="1" applyBorder="1" applyAlignment="1">
      <alignment horizontal="right"/>
    </xf>
    <xf numFmtId="165" fontId="39" fillId="2" borderId="6" xfId="1" applyNumberFormat="1" applyFont="1" applyFill="1" applyBorder="1" applyAlignment="1" applyProtection="1">
      <alignment horizontal="center" vertical="center"/>
    </xf>
    <xf numFmtId="165" fontId="39" fillId="2" borderId="7" xfId="1" applyNumberFormat="1" applyFont="1" applyFill="1" applyBorder="1" applyAlignment="1" applyProtection="1">
      <alignment horizontal="center" vertical="center"/>
    </xf>
    <xf numFmtId="165" fontId="39" fillId="2" borderId="8" xfId="1" applyNumberFormat="1" applyFont="1" applyFill="1" applyBorder="1" applyAlignment="1" applyProtection="1">
      <alignment horizontal="center" vertical="center"/>
    </xf>
    <xf numFmtId="0" fontId="7" fillId="3" borderId="1" xfId="4" applyFont="1" applyFill="1" applyBorder="1" applyAlignment="1" applyProtection="1">
      <alignment horizontal="center" vertical="center"/>
    </xf>
    <xf numFmtId="0" fontId="7" fillId="3" borderId="4" xfId="4" applyFont="1" applyFill="1" applyBorder="1" applyAlignment="1" applyProtection="1">
      <alignment horizontal="center" vertical="center"/>
    </xf>
    <xf numFmtId="0" fontId="8" fillId="3" borderId="2" xfId="4" applyFont="1" applyFill="1" applyBorder="1" applyAlignment="1" applyProtection="1">
      <alignment horizontal="center" vertical="center"/>
    </xf>
    <xf numFmtId="0" fontId="8" fillId="3" borderId="0" xfId="4" applyFont="1" applyFill="1" applyBorder="1" applyAlignment="1" applyProtection="1">
      <alignment horizontal="center" vertical="center"/>
    </xf>
    <xf numFmtId="0" fontId="8" fillId="3" borderId="2" xfId="4" applyFont="1" applyFill="1" applyBorder="1" applyAlignment="1" applyProtection="1">
      <alignment horizontal="right" vertical="top"/>
    </xf>
    <xf numFmtId="0" fontId="8" fillId="3" borderId="0" xfId="4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center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2" borderId="4" xfId="3" applyNumberFormat="1" applyFont="1" applyFill="1" applyBorder="1" applyAlignment="1">
      <alignment horizontal="center" vertical="center"/>
    </xf>
    <xf numFmtId="0" fontId="4" fillId="2" borderId="0" xfId="3" applyNumberFormat="1" applyFont="1" applyFill="1" applyBorder="1" applyAlignment="1">
      <alignment horizontal="center" vertical="center"/>
    </xf>
    <xf numFmtId="0" fontId="4" fillId="2" borderId="5" xfId="3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8" fillId="3" borderId="2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4" fillId="2" borderId="4" xfId="3" applyNumberFormat="1" applyFont="1" applyFill="1" applyBorder="1" applyAlignment="1">
      <alignment horizontal="center" vertical="top"/>
    </xf>
    <xf numFmtId="0" fontId="4" fillId="2" borderId="0" xfId="3" applyNumberFormat="1" applyFont="1" applyFill="1" applyBorder="1" applyAlignment="1">
      <alignment horizontal="center" vertical="top"/>
    </xf>
    <xf numFmtId="0" fontId="4" fillId="2" borderId="5" xfId="3" applyNumberFormat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8" fillId="3" borderId="10" xfId="4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5" xfId="3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2" borderId="0" xfId="0" applyNumberFormat="1" applyFont="1" applyFill="1" applyBorder="1" applyAlignment="1" applyProtection="1">
      <alignment horizontal="left"/>
    </xf>
    <xf numFmtId="0" fontId="4" fillId="2" borderId="12" xfId="0" applyFont="1" applyFill="1" applyBorder="1" applyAlignment="1">
      <alignment horizontal="left" vertical="top"/>
    </xf>
    <xf numFmtId="0" fontId="8" fillId="3" borderId="10" xfId="4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/>
    </xf>
    <xf numFmtId="0" fontId="16" fillId="2" borderId="0" xfId="4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18" fillId="2" borderId="0" xfId="4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20" fillId="2" borderId="0" xfId="4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0" fontId="9" fillId="2" borderId="0" xfId="4" applyFont="1" applyFill="1" applyBorder="1" applyAlignment="1">
      <alignment horizontal="left" vertical="top" wrapText="1"/>
    </xf>
    <xf numFmtId="0" fontId="9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 wrapText="1"/>
    </xf>
    <xf numFmtId="37" fontId="20" fillId="4" borderId="4" xfId="1" applyNumberFormat="1" applyFont="1" applyFill="1" applyBorder="1" applyAlignment="1" applyProtection="1">
      <alignment horizontal="center"/>
    </xf>
    <xf numFmtId="37" fontId="20" fillId="4" borderId="0" xfId="1" applyNumberFormat="1" applyFont="1" applyFill="1" applyBorder="1" applyAlignment="1" applyProtection="1">
      <alignment horizontal="center"/>
    </xf>
    <xf numFmtId="37" fontId="20" fillId="4" borderId="5" xfId="1" applyNumberFormat="1" applyFont="1" applyFill="1" applyBorder="1" applyAlignment="1" applyProtection="1">
      <alignment horizontal="center"/>
    </xf>
    <xf numFmtId="37" fontId="20" fillId="4" borderId="6" xfId="1" applyNumberFormat="1" applyFont="1" applyFill="1" applyBorder="1" applyAlignment="1" applyProtection="1">
      <alignment horizontal="center"/>
    </xf>
    <xf numFmtId="37" fontId="20" fillId="4" borderId="7" xfId="1" applyNumberFormat="1" applyFont="1" applyFill="1" applyBorder="1" applyAlignment="1" applyProtection="1">
      <alignment horizontal="center"/>
    </xf>
    <xf numFmtId="37" fontId="20" fillId="4" borderId="8" xfId="1" applyNumberFormat="1" applyFont="1" applyFill="1" applyBorder="1" applyAlignment="1" applyProtection="1">
      <alignment horizontal="center"/>
    </xf>
    <xf numFmtId="37" fontId="4" fillId="4" borderId="1" xfId="1" applyNumberFormat="1" applyFont="1" applyFill="1" applyBorder="1" applyAlignment="1" applyProtection="1">
      <alignment horizontal="center" vertical="center" wrapText="1"/>
    </xf>
    <xf numFmtId="37" fontId="4" fillId="4" borderId="2" xfId="1" applyNumberFormat="1" applyFont="1" applyFill="1" applyBorder="1" applyAlignment="1" applyProtection="1">
      <alignment horizontal="center" vertical="center"/>
    </xf>
    <xf numFmtId="37" fontId="4" fillId="4" borderId="4" xfId="1" applyNumberFormat="1" applyFont="1" applyFill="1" applyBorder="1" applyAlignment="1" applyProtection="1">
      <alignment horizontal="center" vertical="center"/>
    </xf>
    <xf numFmtId="37" fontId="4" fillId="4" borderId="0" xfId="1" applyNumberFormat="1" applyFont="1" applyFill="1" applyBorder="1" applyAlignment="1" applyProtection="1">
      <alignment horizontal="center" vertical="center"/>
    </xf>
    <xf numFmtId="37" fontId="4" fillId="4" borderId="6" xfId="1" applyNumberFormat="1" applyFont="1" applyFill="1" applyBorder="1" applyAlignment="1" applyProtection="1">
      <alignment horizontal="center" vertical="center"/>
    </xf>
    <xf numFmtId="37" fontId="4" fillId="4" borderId="7" xfId="1" applyNumberFormat="1" applyFont="1" applyFill="1" applyBorder="1" applyAlignment="1" applyProtection="1">
      <alignment horizontal="center" vertical="center"/>
    </xf>
    <xf numFmtId="37" fontId="4" fillId="4" borderId="9" xfId="1" applyNumberFormat="1" applyFont="1" applyFill="1" applyBorder="1" applyAlignment="1" applyProtection="1">
      <alignment horizontal="center"/>
    </xf>
    <xf numFmtId="37" fontId="4" fillId="4" borderId="10" xfId="1" applyNumberFormat="1" applyFont="1" applyFill="1" applyBorder="1" applyAlignment="1" applyProtection="1">
      <alignment horizontal="center"/>
    </xf>
    <xf numFmtId="37" fontId="4" fillId="4" borderId="11" xfId="1" applyNumberFormat="1" applyFont="1" applyFill="1" applyBorder="1" applyAlignment="1" applyProtection="1">
      <alignment horizontal="center"/>
    </xf>
    <xf numFmtId="37" fontId="4" fillId="4" borderId="13" xfId="1" applyNumberFormat="1" applyFont="1" applyFill="1" applyBorder="1" applyAlignment="1" applyProtection="1">
      <alignment horizontal="center" vertical="center" wrapText="1"/>
    </xf>
    <xf numFmtId="4" fontId="26" fillId="4" borderId="14" xfId="5" applyNumberFormat="1" applyFont="1" applyFill="1" applyBorder="1" applyAlignment="1">
      <alignment horizontal="right"/>
    </xf>
    <xf numFmtId="4" fontId="26" fillId="4" borderId="15" xfId="5" applyNumberFormat="1" applyFont="1" applyFill="1" applyBorder="1" applyAlignment="1">
      <alignment horizontal="right"/>
    </xf>
    <xf numFmtId="0" fontId="4" fillId="4" borderId="9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6" fillId="4" borderId="9" xfId="5" applyFont="1" applyFill="1" applyBorder="1" applyAlignment="1">
      <alignment horizontal="center"/>
    </xf>
    <xf numFmtId="0" fontId="26" fillId="4" borderId="10" xfId="5" applyFont="1" applyFill="1" applyBorder="1" applyAlignment="1">
      <alignment horizontal="center"/>
    </xf>
    <xf numFmtId="0" fontId="26" fillId="4" borderId="11" xfId="5" applyFont="1" applyFill="1" applyBorder="1" applyAlignment="1">
      <alignment horizontal="center"/>
    </xf>
    <xf numFmtId="37" fontId="4" fillId="5" borderId="4" xfId="1" applyNumberFormat="1" applyFont="1" applyFill="1" applyBorder="1" applyAlignment="1" applyProtection="1">
      <alignment horizontal="center" vertical="center" wrapText="1"/>
    </xf>
    <xf numFmtId="37" fontId="4" fillId="5" borderId="0" xfId="1" applyNumberFormat="1" applyFont="1" applyFill="1" applyBorder="1" applyAlignment="1" applyProtection="1">
      <alignment horizontal="center" vertical="center"/>
    </xf>
    <xf numFmtId="37" fontId="4" fillId="5" borderId="4" xfId="1" applyNumberFormat="1" applyFont="1" applyFill="1" applyBorder="1" applyAlignment="1" applyProtection="1">
      <alignment horizontal="center" vertical="center"/>
    </xf>
    <xf numFmtId="37" fontId="4" fillId="5" borderId="6" xfId="1" applyNumberFormat="1" applyFont="1" applyFill="1" applyBorder="1" applyAlignment="1" applyProtection="1">
      <alignment horizontal="center" vertical="center"/>
    </xf>
    <xf numFmtId="37" fontId="4" fillId="5" borderId="7" xfId="1" applyNumberFormat="1" applyFont="1" applyFill="1" applyBorder="1" applyAlignment="1" applyProtection="1">
      <alignment horizontal="center" vertical="center"/>
    </xf>
    <xf numFmtId="37" fontId="4" fillId="5" borderId="9" xfId="1" applyNumberFormat="1" applyFont="1" applyFill="1" applyBorder="1" applyAlignment="1" applyProtection="1">
      <alignment horizontal="center"/>
    </xf>
    <xf numFmtId="37" fontId="4" fillId="5" borderId="10" xfId="1" applyNumberFormat="1" applyFont="1" applyFill="1" applyBorder="1" applyAlignment="1" applyProtection="1">
      <alignment horizontal="center"/>
    </xf>
    <xf numFmtId="37" fontId="4" fillId="5" borderId="11" xfId="1" applyNumberFormat="1" applyFont="1" applyFill="1" applyBorder="1" applyAlignment="1" applyProtection="1">
      <alignment horizontal="center"/>
    </xf>
    <xf numFmtId="37" fontId="4" fillId="5" borderId="13" xfId="1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Alignment="1">
      <alignment horizontal="left" vertical="top" wrapText="1"/>
    </xf>
    <xf numFmtId="44" fontId="31" fillId="2" borderId="0" xfId="2" applyFont="1" applyFill="1" applyBorder="1" applyAlignment="1">
      <alignment horizontal="left" vertical="center" wrapText="1"/>
    </xf>
    <xf numFmtId="44" fontId="31" fillId="2" borderId="5" xfId="2" applyFont="1" applyFill="1" applyBorder="1" applyAlignment="1">
      <alignment horizontal="left" vertical="center" wrapText="1"/>
    </xf>
    <xf numFmtId="44" fontId="32" fillId="2" borderId="0" xfId="2" applyFont="1" applyFill="1" applyBorder="1" applyAlignment="1">
      <alignment horizontal="left" vertical="center" wrapText="1"/>
    </xf>
    <xf numFmtId="44" fontId="32" fillId="2" borderId="5" xfId="2" applyFont="1" applyFill="1" applyBorder="1" applyAlignment="1">
      <alignment horizontal="left" vertical="center" wrapText="1"/>
    </xf>
    <xf numFmtId="4" fontId="29" fillId="4" borderId="14" xfId="5" applyNumberFormat="1" applyFont="1" applyFill="1" applyBorder="1" applyAlignment="1"/>
    <xf numFmtId="4" fontId="29" fillId="4" borderId="15" xfId="5" applyNumberFormat="1" applyFont="1" applyFill="1" applyBorder="1" applyAlignment="1"/>
    <xf numFmtId="4" fontId="21" fillId="4" borderId="9" xfId="0" applyNumberFormat="1" applyFont="1" applyFill="1" applyBorder="1" applyAlignment="1">
      <alignment horizontal="center" vertical="top" wrapText="1"/>
    </xf>
    <xf numFmtId="4" fontId="21" fillId="4" borderId="11" xfId="0" applyNumberFormat="1" applyFont="1" applyFill="1" applyBorder="1" applyAlignment="1">
      <alignment horizontal="center" vertical="top" wrapText="1"/>
    </xf>
    <xf numFmtId="37" fontId="4" fillId="4" borderId="3" xfId="1" applyNumberFormat="1" applyFont="1" applyFill="1" applyBorder="1" applyAlignment="1" applyProtection="1">
      <alignment horizontal="center" vertical="center"/>
    </xf>
    <xf numFmtId="37" fontId="4" fillId="4" borderId="5" xfId="1" applyNumberFormat="1" applyFont="1" applyFill="1" applyBorder="1" applyAlignment="1" applyProtection="1">
      <alignment horizontal="center" vertical="center"/>
    </xf>
    <xf numFmtId="37" fontId="4" fillId="4" borderId="8" xfId="1" applyNumberFormat="1" applyFont="1" applyFill="1" applyBorder="1" applyAlignment="1" applyProtection="1">
      <alignment horizontal="center" vertical="center"/>
    </xf>
    <xf numFmtId="37" fontId="4" fillId="4" borderId="0" xfId="1" applyNumberFormat="1" applyFont="1" applyFill="1" applyBorder="1" applyAlignment="1" applyProtection="1">
      <alignment horizontal="center"/>
    </xf>
    <xf numFmtId="0" fontId="36" fillId="2" borderId="4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vertical="center" wrapText="1"/>
    </xf>
    <xf numFmtId="37" fontId="4" fillId="4" borderId="1" xfId="1" applyNumberFormat="1" applyFont="1" applyFill="1" applyBorder="1" applyAlignment="1" applyProtection="1">
      <alignment horizontal="center"/>
    </xf>
    <xf numFmtId="37" fontId="4" fillId="4" borderId="2" xfId="1" applyNumberFormat="1" applyFont="1" applyFill="1" applyBorder="1" applyAlignment="1" applyProtection="1">
      <alignment horizontal="center"/>
    </xf>
    <xf numFmtId="37" fontId="4" fillId="4" borderId="3" xfId="1" applyNumberFormat="1" applyFont="1" applyFill="1" applyBorder="1" applyAlignment="1" applyProtection="1">
      <alignment horizontal="center"/>
    </xf>
    <xf numFmtId="37" fontId="4" fillId="4" borderId="4" xfId="1" applyNumberFormat="1" applyFont="1" applyFill="1" applyBorder="1" applyAlignment="1" applyProtection="1">
      <alignment horizontal="center"/>
    </xf>
    <xf numFmtId="37" fontId="4" fillId="4" borderId="5" xfId="1" applyNumberFormat="1" applyFont="1" applyFill="1" applyBorder="1" applyAlignment="1" applyProtection="1">
      <alignment horizontal="center"/>
    </xf>
    <xf numFmtId="37" fontId="4" fillId="4" borderId="6" xfId="1" applyNumberFormat="1" applyFont="1" applyFill="1" applyBorder="1" applyAlignment="1" applyProtection="1">
      <alignment horizontal="center"/>
    </xf>
    <xf numFmtId="37" fontId="4" fillId="4" borderId="7" xfId="1" applyNumberFormat="1" applyFont="1" applyFill="1" applyBorder="1" applyAlignment="1" applyProtection="1">
      <alignment horizontal="center"/>
    </xf>
    <xf numFmtId="37" fontId="4" fillId="4" borderId="8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165" fontId="38" fillId="2" borderId="0" xfId="1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4" fillId="4" borderId="3" xfId="1" applyNumberFormat="1" applyFont="1" applyFill="1" applyBorder="1" applyAlignment="1" applyProtection="1">
      <alignment horizontal="center" vertical="center"/>
    </xf>
    <xf numFmtId="165" fontId="4" fillId="4" borderId="4" xfId="1" applyNumberFormat="1" applyFont="1" applyFill="1" applyBorder="1" applyAlignment="1" applyProtection="1">
      <alignment horizontal="center" vertical="center"/>
    </xf>
    <xf numFmtId="165" fontId="4" fillId="4" borderId="5" xfId="1" applyNumberFormat="1" applyFont="1" applyFill="1" applyBorder="1" applyAlignment="1" applyProtection="1">
      <alignment horizontal="center" vertical="center"/>
    </xf>
    <xf numFmtId="165" fontId="4" fillId="4" borderId="6" xfId="1" applyNumberFormat="1" applyFont="1" applyFill="1" applyBorder="1" applyAlignment="1" applyProtection="1">
      <alignment horizontal="center" vertical="center"/>
    </xf>
    <xf numFmtId="165" fontId="4" fillId="4" borderId="8" xfId="1" applyNumberFormat="1" applyFont="1" applyFill="1" applyBorder="1" applyAlignment="1" applyProtection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/>
    </xf>
    <xf numFmtId="4" fontId="4" fillId="4" borderId="10" xfId="1" applyNumberFormat="1" applyFont="1" applyFill="1" applyBorder="1" applyAlignment="1" applyProtection="1">
      <alignment horizontal="center" vertical="center"/>
    </xf>
    <xf numFmtId="4" fontId="4" fillId="4" borderId="11" xfId="1" applyNumberFormat="1" applyFont="1" applyFill="1" applyBorder="1" applyAlignment="1" applyProtection="1">
      <alignment horizontal="center" vertical="center"/>
    </xf>
    <xf numFmtId="4" fontId="4" fillId="4" borderId="14" xfId="1" applyNumberFormat="1" applyFont="1" applyFill="1" applyBorder="1" applyAlignment="1" applyProtection="1">
      <alignment horizontal="center" vertical="center"/>
    </xf>
    <xf numFmtId="4" fontId="4" fillId="4" borderId="15" xfId="1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165" fontId="4" fillId="4" borderId="2" xfId="1" applyNumberFormat="1" applyFont="1" applyFill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165" fontId="4" fillId="4" borderId="7" xfId="1" applyNumberFormat="1" applyFont="1" applyFill="1" applyBorder="1" applyAlignment="1" applyProtection="1">
      <alignment horizontal="center" vertical="center"/>
    </xf>
    <xf numFmtId="165" fontId="4" fillId="4" borderId="9" xfId="1" applyNumberFormat="1" applyFont="1" applyFill="1" applyBorder="1" applyAlignment="1" applyProtection="1">
      <alignment horizontal="center"/>
    </xf>
    <xf numFmtId="165" fontId="4" fillId="4" borderId="10" xfId="1" applyNumberFormat="1" applyFont="1" applyFill="1" applyBorder="1" applyAlignment="1" applyProtection="1">
      <alignment horizontal="center"/>
    </xf>
    <xf numFmtId="165" fontId="4" fillId="4" borderId="11" xfId="1" applyNumberFormat="1" applyFont="1" applyFill="1" applyBorder="1" applyAlignment="1" applyProtection="1">
      <alignment horizontal="center"/>
    </xf>
    <xf numFmtId="165" fontId="4" fillId="4" borderId="14" xfId="1" applyNumberFormat="1" applyFont="1" applyFill="1" applyBorder="1" applyAlignment="1" applyProtection="1">
      <alignment horizontal="center" vertical="center"/>
    </xf>
    <xf numFmtId="165" fontId="4" fillId="4" borderId="15" xfId="1" applyNumberFormat="1" applyFont="1" applyFill="1" applyBorder="1" applyAlignment="1" applyProtection="1">
      <alignment horizontal="center" vertical="center"/>
    </xf>
    <xf numFmtId="37" fontId="4" fillId="4" borderId="17" xfId="1" applyNumberFormat="1" applyFont="1" applyFill="1" applyBorder="1" applyAlignment="1" applyProtection="1">
      <alignment horizontal="center"/>
    </xf>
    <xf numFmtId="0" fontId="11" fillId="4" borderId="10" xfId="0" applyFont="1" applyFill="1" applyBorder="1" applyAlignment="1">
      <alignment horizontal="left" vertical="center" wrapText="1" indent="3"/>
    </xf>
    <xf numFmtId="0" fontId="11" fillId="4" borderId="11" xfId="0" applyFont="1" applyFill="1" applyBorder="1" applyAlignment="1">
      <alignment horizontal="left" vertical="center" wrapText="1" indent="3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65" fontId="4" fillId="4" borderId="9" xfId="1" applyNumberFormat="1" applyFont="1" applyFill="1" applyBorder="1" applyAlignment="1" applyProtection="1">
      <alignment horizontal="center" vertical="center"/>
    </xf>
    <xf numFmtId="165" fontId="4" fillId="4" borderId="10" xfId="1" applyNumberFormat="1" applyFont="1" applyFill="1" applyBorder="1" applyAlignment="1" applyProtection="1">
      <alignment horizontal="center" vertical="center"/>
    </xf>
    <xf numFmtId="165" fontId="39" fillId="4" borderId="1" xfId="1" applyNumberFormat="1" applyFont="1" applyFill="1" applyBorder="1" applyAlignment="1" applyProtection="1">
      <alignment horizontal="center" vertical="center"/>
    </xf>
    <xf numFmtId="165" fontId="39" fillId="4" borderId="2" xfId="1" applyNumberFormat="1" applyFont="1" applyFill="1" applyBorder="1" applyAlignment="1" applyProtection="1">
      <alignment horizontal="center" vertical="center"/>
    </xf>
    <xf numFmtId="165" fontId="39" fillId="4" borderId="3" xfId="1" applyNumberFormat="1" applyFont="1" applyFill="1" applyBorder="1" applyAlignment="1" applyProtection="1">
      <alignment horizontal="center" vertical="center"/>
    </xf>
    <xf numFmtId="165" fontId="39" fillId="4" borderId="4" xfId="1" applyNumberFormat="1" applyFont="1" applyFill="1" applyBorder="1" applyAlignment="1" applyProtection="1">
      <alignment horizontal="center" vertical="center"/>
    </xf>
    <xf numFmtId="165" fontId="39" fillId="4" borderId="0" xfId="1" applyNumberFormat="1" applyFont="1" applyFill="1" applyBorder="1" applyAlignment="1" applyProtection="1">
      <alignment horizontal="center" vertical="center"/>
    </xf>
    <xf numFmtId="165" fontId="39" fillId="4" borderId="5" xfId="1" applyNumberFormat="1" applyFont="1" applyFill="1" applyBorder="1" applyAlignment="1" applyProtection="1">
      <alignment horizontal="center" vertical="center"/>
    </xf>
    <xf numFmtId="165" fontId="39" fillId="4" borderId="6" xfId="1" applyNumberFormat="1" applyFont="1" applyFill="1" applyBorder="1" applyAlignment="1" applyProtection="1">
      <alignment horizontal="center" vertical="center"/>
    </xf>
    <xf numFmtId="165" fontId="39" fillId="4" borderId="7" xfId="1" applyNumberFormat="1" applyFont="1" applyFill="1" applyBorder="1" applyAlignment="1" applyProtection="1">
      <alignment horizontal="center" vertical="center"/>
    </xf>
    <xf numFmtId="165" fontId="39" fillId="4" borderId="8" xfId="1" applyNumberFormat="1" applyFont="1" applyFill="1" applyBorder="1" applyAlignment="1" applyProtection="1">
      <alignment horizontal="center" vertical="center"/>
    </xf>
    <xf numFmtId="165" fontId="4" fillId="5" borderId="1" xfId="1" applyNumberFormat="1" applyFont="1" applyFill="1" applyBorder="1" applyAlignment="1" applyProtection="1">
      <alignment horizontal="center" vertical="center"/>
    </xf>
    <xf numFmtId="165" fontId="4" fillId="5" borderId="6" xfId="1" applyNumberFormat="1" applyFont="1" applyFill="1" applyBorder="1" applyAlignment="1" applyProtection="1">
      <alignment horizontal="center" vertical="center"/>
    </xf>
    <xf numFmtId="165" fontId="4" fillId="4" borderId="11" xfId="1" applyNumberFormat="1" applyFont="1" applyFill="1" applyBorder="1" applyAlignment="1" applyProtection="1">
      <alignment horizontal="center" vertical="center"/>
    </xf>
    <xf numFmtId="165" fontId="4" fillId="4" borderId="13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3"/>
    <cellStyle name="Millares" xfId="1" builtinId="3"/>
    <cellStyle name="Millares 2" xfId="6"/>
    <cellStyle name="Moneda" xfId="2" builtinId="4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1</xdr:row>
      <xdr:rowOff>66675</xdr:rowOff>
    </xdr:from>
    <xdr:to>
      <xdr:col>9</xdr:col>
      <xdr:colOff>9525</xdr:colOff>
      <xdr:row>5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096625" y="219075"/>
          <a:ext cx="2876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333375</xdr:colOff>
      <xdr:row>7</xdr:row>
      <xdr:rowOff>1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09675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3381375</xdr:colOff>
      <xdr:row>1</xdr:row>
      <xdr:rowOff>123825</xdr:rowOff>
    </xdr:from>
    <xdr:to>
      <xdr:col>10</xdr:col>
      <xdr:colOff>1257300</xdr:colOff>
      <xdr:row>4</xdr:row>
      <xdr:rowOff>142875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734675" y="276225"/>
          <a:ext cx="2619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38100</xdr:rowOff>
    </xdr:from>
    <xdr:to>
      <xdr:col>2</xdr:col>
      <xdr:colOff>447675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2</xdr:row>
      <xdr:rowOff>142875</xdr:rowOff>
    </xdr:from>
    <xdr:to>
      <xdr:col>7</xdr:col>
      <xdr:colOff>238125</xdr:colOff>
      <xdr:row>6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782300" y="5238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619125</xdr:colOff>
      <xdr:row>2</xdr:row>
      <xdr:rowOff>66675</xdr:rowOff>
    </xdr:from>
    <xdr:to>
      <xdr:col>8</xdr:col>
      <xdr:colOff>857250</xdr:colOff>
      <xdr:row>6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086725" y="447675"/>
          <a:ext cx="2009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38101</xdr:rowOff>
    </xdr:from>
    <xdr:to>
      <xdr:col>1</xdr:col>
      <xdr:colOff>438150</xdr:colOff>
      <xdr:row>3</xdr:row>
      <xdr:rowOff>180975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885825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685800</xdr:colOff>
      <xdr:row>0</xdr:row>
      <xdr:rowOff>152400</xdr:rowOff>
    </xdr:from>
    <xdr:to>
      <xdr:col>5</xdr:col>
      <xdr:colOff>685800</xdr:colOff>
      <xdr:row>4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924675" y="152400"/>
          <a:ext cx="1781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903666</xdr:colOff>
      <xdr:row>0</xdr:row>
      <xdr:rowOff>66676</xdr:rowOff>
    </xdr:from>
    <xdr:to>
      <xdr:col>7</xdr:col>
      <xdr:colOff>971550</xdr:colOff>
      <xdr:row>3</xdr:row>
      <xdr:rowOff>114300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142541" y="66676"/>
          <a:ext cx="189668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9525</xdr:rowOff>
    </xdr:from>
    <xdr:to>
      <xdr:col>1</xdr:col>
      <xdr:colOff>933450</xdr:colOff>
      <xdr:row>3</xdr:row>
      <xdr:rowOff>180975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9525"/>
          <a:ext cx="866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657225</xdr:colOff>
      <xdr:row>0</xdr:row>
      <xdr:rowOff>28576</xdr:rowOff>
    </xdr:from>
    <xdr:to>
      <xdr:col>7</xdr:col>
      <xdr:colOff>1190625</xdr:colOff>
      <xdr:row>3</xdr:row>
      <xdr:rowOff>161926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172450" y="28576"/>
          <a:ext cx="17811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1</xdr:row>
      <xdr:rowOff>66677</xdr:rowOff>
    </xdr:from>
    <xdr:to>
      <xdr:col>1</xdr:col>
      <xdr:colOff>933451</xdr:colOff>
      <xdr:row>5</xdr:row>
      <xdr:rowOff>85545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6" y="247652"/>
          <a:ext cx="876300" cy="74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952500</xdr:colOff>
      <xdr:row>1</xdr:row>
      <xdr:rowOff>66675</xdr:rowOff>
    </xdr:from>
    <xdr:to>
      <xdr:col>6</xdr:col>
      <xdr:colOff>952500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991725" y="247650"/>
          <a:ext cx="2600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295275</xdr:colOff>
      <xdr:row>1</xdr:row>
      <xdr:rowOff>47624</xdr:rowOff>
    </xdr:from>
    <xdr:to>
      <xdr:col>8</xdr:col>
      <xdr:colOff>1104900</xdr:colOff>
      <xdr:row>5</xdr:row>
      <xdr:rowOff>96421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229850" y="228599"/>
          <a:ext cx="1952625" cy="77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38101</xdr:rowOff>
    </xdr:from>
    <xdr:to>
      <xdr:col>2</xdr:col>
      <xdr:colOff>152400</xdr:colOff>
      <xdr:row>5</xdr:row>
      <xdr:rowOff>135707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6" y="219076"/>
          <a:ext cx="895349" cy="82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1104900</xdr:colOff>
      <xdr:row>1</xdr:row>
      <xdr:rowOff>66675</xdr:rowOff>
    </xdr:from>
    <xdr:to>
      <xdr:col>7</xdr:col>
      <xdr:colOff>1104900</xdr:colOff>
      <xdr:row>5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801350" y="171450"/>
          <a:ext cx="2990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1</xdr:row>
      <xdr:rowOff>66675</xdr:rowOff>
    </xdr:from>
    <xdr:to>
      <xdr:col>9</xdr:col>
      <xdr:colOff>1085850</xdr:colOff>
      <xdr:row>5</xdr:row>
      <xdr:rowOff>47625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401300" y="247650"/>
          <a:ext cx="18192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0</xdr:row>
      <xdr:rowOff>9525</xdr:rowOff>
    </xdr:from>
    <xdr:to>
      <xdr:col>1</xdr:col>
      <xdr:colOff>790574</xdr:colOff>
      <xdr:row>2</xdr:row>
      <xdr:rowOff>152400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49" y="9525"/>
          <a:ext cx="695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0</xdr:row>
      <xdr:rowOff>19050</xdr:rowOff>
    </xdr:from>
    <xdr:to>
      <xdr:col>4</xdr:col>
      <xdr:colOff>1666876</xdr:colOff>
      <xdr:row>2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677025" y="19050"/>
          <a:ext cx="1504951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47625</xdr:rowOff>
    </xdr:from>
    <xdr:to>
      <xdr:col>1</xdr:col>
      <xdr:colOff>696492</xdr:colOff>
      <xdr:row>3</xdr:row>
      <xdr:rowOff>180975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5825" y="238125"/>
          <a:ext cx="62981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571500</xdr:colOff>
      <xdr:row>1</xdr:row>
      <xdr:rowOff>47625</xdr:rowOff>
    </xdr:from>
    <xdr:to>
      <xdr:col>3</xdr:col>
      <xdr:colOff>1990725</xdr:colOff>
      <xdr:row>3</xdr:row>
      <xdr:rowOff>123825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657975" y="238125"/>
          <a:ext cx="1419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76200</xdr:rowOff>
    </xdr:from>
    <xdr:to>
      <xdr:col>2</xdr:col>
      <xdr:colOff>800100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0</xdr:row>
      <xdr:rowOff>57150</xdr:rowOff>
    </xdr:from>
    <xdr:to>
      <xdr:col>7</xdr:col>
      <xdr:colOff>409575</xdr:colOff>
      <xdr:row>6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391525" y="57150"/>
          <a:ext cx="2533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419100</xdr:colOff>
      <xdr:row>2</xdr:row>
      <xdr:rowOff>57150</xdr:rowOff>
    </xdr:from>
    <xdr:to>
      <xdr:col>9</xdr:col>
      <xdr:colOff>152400</xdr:colOff>
      <xdr:row>5</xdr:row>
      <xdr:rowOff>104775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401050" y="438150"/>
          <a:ext cx="2533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114300</xdr:colOff>
      <xdr:row>6</xdr:row>
      <xdr:rowOff>104775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1</xdr:row>
      <xdr:rowOff>0</xdr:rowOff>
    </xdr:from>
    <xdr:to>
      <xdr:col>8</xdr:col>
      <xdr:colOff>419100</xdr:colOff>
      <xdr:row>4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867525" y="104775"/>
          <a:ext cx="2590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228600</xdr:colOff>
      <xdr:row>1</xdr:row>
      <xdr:rowOff>85725</xdr:rowOff>
    </xdr:from>
    <xdr:to>
      <xdr:col>10</xdr:col>
      <xdr:colOff>161925</xdr:colOff>
      <xdr:row>4</xdr:row>
      <xdr:rowOff>104775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677025" y="276225"/>
          <a:ext cx="2590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3</xdr:col>
      <xdr:colOff>28575</xdr:colOff>
      <xdr:row>5</xdr:row>
      <xdr:rowOff>76200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1</xdr:row>
      <xdr:rowOff>19050</xdr:rowOff>
    </xdr:from>
    <xdr:to>
      <xdr:col>7</xdr:col>
      <xdr:colOff>476250</xdr:colOff>
      <xdr:row>5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10675" y="171450"/>
          <a:ext cx="2590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285750</xdr:colOff>
      <xdr:row>1</xdr:row>
      <xdr:rowOff>57150</xdr:rowOff>
    </xdr:from>
    <xdr:to>
      <xdr:col>9</xdr:col>
      <xdr:colOff>76200</xdr:colOff>
      <xdr:row>4</xdr:row>
      <xdr:rowOff>104775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982075" y="247650"/>
          <a:ext cx="2590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3448050</xdr:colOff>
      <xdr:row>0</xdr:row>
      <xdr:rowOff>152400</xdr:rowOff>
    </xdr:from>
    <xdr:to>
      <xdr:col>9</xdr:col>
      <xdr:colOff>0</xdr:colOff>
      <xdr:row>4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3687425" y="152400"/>
          <a:ext cx="3667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76199</xdr:colOff>
      <xdr:row>0</xdr:row>
      <xdr:rowOff>28574</xdr:rowOff>
    </xdr:from>
    <xdr:to>
      <xdr:col>3</xdr:col>
      <xdr:colOff>125071</xdr:colOff>
      <xdr:row>5</xdr:row>
      <xdr:rowOff>114299</xdr:rowOff>
    </xdr:to>
    <xdr:pic>
      <xdr:nvPicPr>
        <xdr:cNvPr id="4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4" y="28574"/>
          <a:ext cx="1515722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2553432</xdr:colOff>
      <xdr:row>1</xdr:row>
      <xdr:rowOff>147430</xdr:rowOff>
    </xdr:from>
    <xdr:to>
      <xdr:col>11</xdr:col>
      <xdr:colOff>161925</xdr:colOff>
      <xdr:row>4</xdr:row>
      <xdr:rowOff>142875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135332" y="337930"/>
          <a:ext cx="2713893" cy="766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3</xdr:col>
      <xdr:colOff>219075</xdr:colOff>
      <xdr:row>6</xdr:row>
      <xdr:rowOff>114300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11715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</xdr:row>
      <xdr:rowOff>95250</xdr:rowOff>
    </xdr:from>
    <xdr:to>
      <xdr:col>9</xdr:col>
      <xdr:colOff>38100</xdr:colOff>
      <xdr:row>5</xdr:row>
      <xdr:rowOff>19050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125200" y="228600"/>
          <a:ext cx="2933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2609850</xdr:colOff>
      <xdr:row>2</xdr:row>
      <xdr:rowOff>114300</xdr:rowOff>
    </xdr:from>
    <xdr:to>
      <xdr:col>11</xdr:col>
      <xdr:colOff>38100</xdr:colOff>
      <xdr:row>5</xdr:row>
      <xdr:rowOff>47625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48775" y="361950"/>
          <a:ext cx="2590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3</xdr:col>
      <xdr:colOff>390525</xdr:colOff>
      <xdr:row>8</xdr:row>
      <xdr:rowOff>8823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028700" cy="1418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400050</xdr:colOff>
      <xdr:row>1</xdr:row>
      <xdr:rowOff>57150</xdr:rowOff>
    </xdr:from>
    <xdr:to>
      <xdr:col>14</xdr:col>
      <xdr:colOff>400050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839700" y="209550"/>
          <a:ext cx="2200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447675</xdr:colOff>
      <xdr:row>1</xdr:row>
      <xdr:rowOff>57151</xdr:rowOff>
    </xdr:from>
    <xdr:to>
      <xdr:col>16</xdr:col>
      <xdr:colOff>13775</xdr:colOff>
      <xdr:row>4</xdr:row>
      <xdr:rowOff>171451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896600" y="209551"/>
          <a:ext cx="23950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1</xdr:row>
      <xdr:rowOff>57150</xdr:rowOff>
    </xdr:from>
    <xdr:to>
      <xdr:col>2</xdr:col>
      <xdr:colOff>123826</xdr:colOff>
      <xdr:row>5</xdr:row>
      <xdr:rowOff>97055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6" y="247650"/>
          <a:ext cx="819150" cy="801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133350</xdr:colOff>
      <xdr:row>1</xdr:row>
      <xdr:rowOff>104775</xdr:rowOff>
    </xdr:from>
    <xdr:to>
      <xdr:col>7</xdr:col>
      <xdr:colOff>133350</xdr:colOff>
      <xdr:row>5</xdr:row>
      <xdr:rowOff>95250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734175" y="2952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1</xdr:row>
      <xdr:rowOff>95250</xdr:rowOff>
    </xdr:from>
    <xdr:to>
      <xdr:col>9</xdr:col>
      <xdr:colOff>885825</xdr:colOff>
      <xdr:row>4</xdr:row>
      <xdr:rowOff>85725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105650" y="285750"/>
          <a:ext cx="2152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114300</xdr:rowOff>
    </xdr:from>
    <xdr:to>
      <xdr:col>7</xdr:col>
      <xdr:colOff>895350</xdr:colOff>
      <xdr:row>5</xdr:row>
      <xdr:rowOff>142875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67825" y="304800"/>
          <a:ext cx="2762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1</xdr:row>
      <xdr:rowOff>85725</xdr:rowOff>
    </xdr:from>
    <xdr:to>
      <xdr:col>9</xdr:col>
      <xdr:colOff>1009650</xdr:colOff>
      <xdr:row>5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896475" y="276225"/>
          <a:ext cx="2286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topLeftCell="C1" zoomScaleNormal="100" workbookViewId="0">
      <selection activeCell="F72" sqref="F72"/>
    </sheetView>
  </sheetViews>
  <sheetFormatPr baseColWidth="10" defaultColWidth="0" defaultRowHeight="12" customHeight="1" zeroHeight="1"/>
  <cols>
    <col min="1" max="1" width="1.7109375" style="5" customWidth="1"/>
    <col min="2" max="2" width="2.7109375" style="5" customWidth="1"/>
    <col min="3" max="3" width="11.42578125" style="5" customWidth="1"/>
    <col min="4" max="4" width="39.42578125" style="5" customWidth="1"/>
    <col min="5" max="6" width="19.7109375" style="5" customWidth="1"/>
    <col min="7" max="7" width="4.140625" style="5" customWidth="1"/>
    <col min="8" max="8" width="11.42578125" style="5" customWidth="1"/>
    <col min="9" max="9" width="51.42578125" style="5" customWidth="1"/>
    <col min="10" max="11" width="19.7109375" style="5" customWidth="1"/>
    <col min="12" max="12" width="2.140625" style="5" customWidth="1"/>
    <col min="13" max="13" width="0.42578125" style="5" customWidth="1"/>
    <col min="14" max="16384" width="11.42578125" style="5" hidden="1"/>
  </cols>
  <sheetData>
    <row r="1" spans="2:13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5.75">
      <c r="B2" s="6"/>
      <c r="C2" s="7"/>
      <c r="D2" s="434" t="s">
        <v>0</v>
      </c>
      <c r="E2" s="434"/>
      <c r="F2" s="434"/>
      <c r="G2" s="434"/>
      <c r="H2" s="434"/>
      <c r="I2" s="434"/>
      <c r="J2" s="434"/>
      <c r="K2" s="7"/>
      <c r="L2" s="7"/>
      <c r="M2" s="1"/>
    </row>
    <row r="3" spans="2:13" ht="15.75">
      <c r="B3" s="6"/>
      <c r="C3" s="7"/>
      <c r="D3" s="434" t="s">
        <v>1</v>
      </c>
      <c r="E3" s="434"/>
      <c r="F3" s="434"/>
      <c r="G3" s="434"/>
      <c r="H3" s="434"/>
      <c r="I3" s="434"/>
      <c r="J3" s="434"/>
      <c r="K3" s="7"/>
      <c r="L3" s="7"/>
      <c r="M3" s="1"/>
    </row>
    <row r="4" spans="2:13" ht="15.75">
      <c r="B4" s="6"/>
      <c r="C4" s="7"/>
      <c r="D4" s="434" t="s">
        <v>2</v>
      </c>
      <c r="E4" s="434"/>
      <c r="F4" s="434"/>
      <c r="G4" s="434"/>
      <c r="H4" s="434"/>
      <c r="I4" s="434"/>
      <c r="J4" s="434"/>
      <c r="K4" s="7"/>
      <c r="L4" s="7"/>
      <c r="M4" s="1"/>
    </row>
    <row r="5" spans="2:13" ht="15.75">
      <c r="B5" s="6"/>
      <c r="C5" s="8"/>
      <c r="D5" s="435" t="s">
        <v>3</v>
      </c>
      <c r="E5" s="435"/>
      <c r="F5" s="435"/>
      <c r="G5" s="435"/>
      <c r="H5" s="435"/>
      <c r="I5" s="435"/>
      <c r="J5" s="435"/>
      <c r="K5" s="8"/>
      <c r="L5" s="8"/>
      <c r="M5" s="1"/>
    </row>
    <row r="6" spans="2:13">
      <c r="B6" s="9"/>
      <c r="C6" s="10"/>
      <c r="D6" s="436"/>
      <c r="E6" s="436"/>
      <c r="F6" s="436"/>
      <c r="G6" s="436"/>
      <c r="H6" s="436"/>
      <c r="I6" s="436"/>
      <c r="J6" s="436"/>
      <c r="K6" s="11"/>
      <c r="L6" s="1"/>
      <c r="M6" s="1"/>
    </row>
    <row r="7" spans="2:13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>
      <c r="B9" s="428"/>
      <c r="C9" s="430" t="s">
        <v>4</v>
      </c>
      <c r="D9" s="430"/>
      <c r="E9" s="13" t="s">
        <v>5</v>
      </c>
      <c r="F9" s="13"/>
      <c r="G9" s="432"/>
      <c r="H9" s="430" t="s">
        <v>4</v>
      </c>
      <c r="I9" s="430"/>
      <c r="J9" s="13" t="s">
        <v>5</v>
      </c>
      <c r="K9" s="13"/>
      <c r="L9" s="14"/>
      <c r="M9" s="1"/>
    </row>
    <row r="10" spans="2:13">
      <c r="B10" s="429"/>
      <c r="C10" s="431"/>
      <c r="D10" s="431"/>
      <c r="E10" s="15">
        <v>2016</v>
      </c>
      <c r="F10" s="15">
        <v>2015</v>
      </c>
      <c r="G10" s="433"/>
      <c r="H10" s="431"/>
      <c r="I10" s="431"/>
      <c r="J10" s="15">
        <v>2016</v>
      </c>
      <c r="K10" s="15">
        <v>2015</v>
      </c>
      <c r="L10" s="16"/>
      <c r="M10" s="1"/>
    </row>
    <row r="11" spans="2:13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>
      <c r="B13" s="19"/>
      <c r="C13" s="437" t="s">
        <v>6</v>
      </c>
      <c r="D13" s="437"/>
      <c r="E13" s="20"/>
      <c r="F13" s="21"/>
      <c r="G13" s="22"/>
      <c r="H13" s="437" t="s">
        <v>7</v>
      </c>
      <c r="I13" s="437"/>
      <c r="J13" s="23"/>
      <c r="K13" s="23"/>
      <c r="L13" s="18"/>
      <c r="M13" s="1"/>
    </row>
    <row r="14" spans="2:13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>
      <c r="B15" s="19"/>
      <c r="C15" s="438" t="s">
        <v>8</v>
      </c>
      <c r="D15" s="438"/>
      <c r="E15" s="25"/>
      <c r="F15" s="25"/>
      <c r="G15" s="22"/>
      <c r="H15" s="438" t="s">
        <v>9</v>
      </c>
      <c r="I15" s="438"/>
      <c r="J15" s="25"/>
      <c r="K15" s="25"/>
      <c r="L15" s="18"/>
      <c r="M15" s="1"/>
    </row>
    <row r="16" spans="2:13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>
      <c r="B17" s="19"/>
      <c r="C17" s="439" t="s">
        <v>10</v>
      </c>
      <c r="D17" s="439"/>
      <c r="E17" s="30">
        <v>395616307.93000007</v>
      </c>
      <c r="F17" s="30">
        <v>181530419.50999999</v>
      </c>
      <c r="G17" s="22"/>
      <c r="H17" s="439" t="s">
        <v>11</v>
      </c>
      <c r="I17" s="439"/>
      <c r="J17" s="29">
        <v>192951456.88999999</v>
      </c>
      <c r="K17" s="30">
        <v>131853387.95999999</v>
      </c>
      <c r="L17" s="18"/>
      <c r="M17" s="1"/>
    </row>
    <row r="18" spans="2:13">
      <c r="B18" s="19"/>
      <c r="C18" s="439" t="s">
        <v>12</v>
      </c>
      <c r="D18" s="439"/>
      <c r="E18" s="30">
        <v>438881.65</v>
      </c>
      <c r="F18" s="30">
        <v>1253172.79</v>
      </c>
      <c r="G18" s="22"/>
      <c r="H18" s="439" t="s">
        <v>13</v>
      </c>
      <c r="I18" s="439"/>
      <c r="J18" s="30">
        <v>0</v>
      </c>
      <c r="K18" s="30">
        <v>0</v>
      </c>
      <c r="L18" s="18"/>
      <c r="M18" s="1"/>
    </row>
    <row r="19" spans="2:13">
      <c r="B19" s="19"/>
      <c r="C19" s="439" t="s">
        <v>14</v>
      </c>
      <c r="D19" s="439"/>
      <c r="E19" s="30">
        <v>8073161.5</v>
      </c>
      <c r="F19" s="30">
        <v>66549449.939999998</v>
      </c>
      <c r="G19" s="22"/>
      <c r="H19" s="439" t="s">
        <v>15</v>
      </c>
      <c r="I19" s="439"/>
      <c r="J19" s="29">
        <v>25352869.559999999</v>
      </c>
      <c r="K19" s="30">
        <v>41951911.609999999</v>
      </c>
      <c r="L19" s="18"/>
      <c r="M19" s="1"/>
    </row>
    <row r="20" spans="2:13">
      <c r="B20" s="19"/>
      <c r="C20" s="439" t="s">
        <v>16</v>
      </c>
      <c r="D20" s="439"/>
      <c r="E20" s="30">
        <v>0</v>
      </c>
      <c r="F20" s="30">
        <v>0</v>
      </c>
      <c r="G20" s="22"/>
      <c r="H20" s="439" t="s">
        <v>17</v>
      </c>
      <c r="I20" s="439"/>
      <c r="J20" s="30">
        <v>0</v>
      </c>
      <c r="K20" s="30">
        <v>0</v>
      </c>
      <c r="L20" s="18"/>
      <c r="M20" s="1"/>
    </row>
    <row r="21" spans="2:13">
      <c r="B21" s="19"/>
      <c r="C21" s="439" t="s">
        <v>18</v>
      </c>
      <c r="D21" s="439"/>
      <c r="E21" s="30">
        <v>382879.96</v>
      </c>
      <c r="F21" s="30">
        <v>5735003.71</v>
      </c>
      <c r="G21" s="22"/>
      <c r="H21" s="439" t="s">
        <v>19</v>
      </c>
      <c r="I21" s="439"/>
      <c r="J21" s="30">
        <v>0</v>
      </c>
      <c r="K21" s="30">
        <v>0</v>
      </c>
      <c r="L21" s="18"/>
      <c r="M21" s="1"/>
    </row>
    <row r="22" spans="2:13">
      <c r="B22" s="19"/>
      <c r="C22" s="439" t="s">
        <v>20</v>
      </c>
      <c r="D22" s="439"/>
      <c r="E22" s="30">
        <v>0</v>
      </c>
      <c r="F22" s="30">
        <v>0</v>
      </c>
      <c r="G22" s="22"/>
      <c r="H22" s="439" t="s">
        <v>21</v>
      </c>
      <c r="I22" s="439"/>
      <c r="J22" s="30">
        <v>0</v>
      </c>
      <c r="K22" s="30">
        <v>0</v>
      </c>
      <c r="L22" s="18"/>
      <c r="M22" s="1"/>
    </row>
    <row r="23" spans="2:13">
      <c r="B23" s="19"/>
      <c r="C23" s="439" t="s">
        <v>22</v>
      </c>
      <c r="D23" s="439"/>
      <c r="E23" s="30">
        <v>0</v>
      </c>
      <c r="F23" s="30">
        <v>0</v>
      </c>
      <c r="G23" s="22"/>
      <c r="H23" s="439" t="s">
        <v>23</v>
      </c>
      <c r="I23" s="439"/>
      <c r="J23" s="30">
        <v>0</v>
      </c>
      <c r="K23" s="30">
        <v>0</v>
      </c>
      <c r="L23" s="18"/>
      <c r="M23" s="1"/>
    </row>
    <row r="24" spans="2:13">
      <c r="B24" s="19"/>
      <c r="C24" s="31"/>
      <c r="D24" s="32"/>
      <c r="E24" s="33"/>
      <c r="F24" s="34"/>
      <c r="G24" s="22"/>
      <c r="H24" s="439" t="s">
        <v>24</v>
      </c>
      <c r="I24" s="439"/>
      <c r="J24" s="30">
        <v>0</v>
      </c>
      <c r="K24" s="30">
        <v>0</v>
      </c>
      <c r="L24" s="18"/>
      <c r="M24" s="1"/>
    </row>
    <row r="25" spans="2:13">
      <c r="B25" s="35"/>
      <c r="C25" s="438" t="s">
        <v>25</v>
      </c>
      <c r="D25" s="438"/>
      <c r="E25" s="36">
        <f>SUM(E17:E24)</f>
        <v>404511231.04000002</v>
      </c>
      <c r="F25" s="36">
        <f>SUM(F17:F24)</f>
        <v>255068045.94999999</v>
      </c>
      <c r="G25" s="37"/>
      <c r="H25" s="24"/>
      <c r="I25" s="23"/>
      <c r="J25" s="38"/>
      <c r="K25" s="38"/>
      <c r="L25" s="18"/>
      <c r="M25" s="1"/>
    </row>
    <row r="26" spans="2:13">
      <c r="B26" s="35"/>
      <c r="C26" s="24"/>
      <c r="D26" s="39"/>
      <c r="E26" s="38"/>
      <c r="F26" s="38"/>
      <c r="G26" s="37"/>
      <c r="H26" s="438" t="s">
        <v>26</v>
      </c>
      <c r="I26" s="438"/>
      <c r="J26" s="36">
        <f>SUM(J17:J25)</f>
        <v>218304326.44999999</v>
      </c>
      <c r="K26" s="36">
        <f>SUM(K17:K25)</f>
        <v>173805299.56999999</v>
      </c>
      <c r="L26" s="18"/>
      <c r="M26" s="1"/>
    </row>
    <row r="27" spans="2:13">
      <c r="B27" s="19"/>
      <c r="C27" s="31"/>
      <c r="D27" s="31"/>
      <c r="E27" s="34"/>
      <c r="F27" s="34"/>
      <c r="G27" s="22"/>
      <c r="H27" s="40"/>
      <c r="I27" s="32"/>
      <c r="J27" s="34"/>
      <c r="K27" s="34"/>
      <c r="L27" s="18"/>
      <c r="M27" s="1"/>
    </row>
    <row r="28" spans="2:13">
      <c r="B28" s="19"/>
      <c r="C28" s="438" t="s">
        <v>27</v>
      </c>
      <c r="D28" s="438"/>
      <c r="E28" s="41"/>
      <c r="F28" s="41"/>
      <c r="G28" s="22"/>
      <c r="H28" s="438" t="s">
        <v>28</v>
      </c>
      <c r="I28" s="438"/>
      <c r="J28" s="41"/>
      <c r="K28" s="41"/>
      <c r="L28" s="18"/>
      <c r="M28" s="1"/>
    </row>
    <row r="29" spans="2:13">
      <c r="B29" s="19"/>
      <c r="C29" s="31"/>
      <c r="D29" s="31"/>
      <c r="E29" s="34"/>
      <c r="F29" s="34"/>
      <c r="G29" s="22"/>
      <c r="H29" s="31"/>
      <c r="I29" s="32"/>
      <c r="J29" s="34"/>
      <c r="K29" s="34"/>
      <c r="L29" s="18"/>
      <c r="M29" s="1"/>
    </row>
    <row r="30" spans="2:13">
      <c r="B30" s="19"/>
      <c r="C30" s="439" t="s">
        <v>29</v>
      </c>
      <c r="D30" s="439"/>
      <c r="E30" s="30">
        <v>0</v>
      </c>
      <c r="F30" s="30">
        <v>0</v>
      </c>
      <c r="G30" s="22"/>
      <c r="H30" s="439" t="s">
        <v>30</v>
      </c>
      <c r="I30" s="439"/>
      <c r="J30" s="30">
        <v>0</v>
      </c>
      <c r="K30" s="30">
        <v>0</v>
      </c>
      <c r="L30" s="18"/>
      <c r="M30" s="1"/>
    </row>
    <row r="31" spans="2:13">
      <c r="B31" s="19"/>
      <c r="C31" s="439" t="s">
        <v>31</v>
      </c>
      <c r="D31" s="439"/>
      <c r="E31" s="30">
        <v>0</v>
      </c>
      <c r="F31" s="30">
        <v>0</v>
      </c>
      <c r="G31" s="22"/>
      <c r="H31" s="439" t="s">
        <v>32</v>
      </c>
      <c r="I31" s="439"/>
      <c r="J31" s="30">
        <v>0</v>
      </c>
      <c r="K31" s="30">
        <v>0</v>
      </c>
      <c r="L31" s="18"/>
      <c r="M31" s="1"/>
    </row>
    <row r="32" spans="2:13">
      <c r="B32" s="19"/>
      <c r="C32" s="439" t="s">
        <v>33</v>
      </c>
      <c r="D32" s="439"/>
      <c r="E32" s="30">
        <v>6430384970.79</v>
      </c>
      <c r="F32" s="30">
        <v>6082874828.8400002</v>
      </c>
      <c r="G32" s="22"/>
      <c r="H32" s="439" t="s">
        <v>34</v>
      </c>
      <c r="I32" s="439"/>
      <c r="J32" s="29">
        <v>115751116.40000001</v>
      </c>
      <c r="K32" s="30">
        <v>142985725.09</v>
      </c>
      <c r="L32" s="18"/>
      <c r="M32" s="1"/>
    </row>
    <row r="33" spans="2:13">
      <c r="B33" s="19"/>
      <c r="C33" s="439" t="s">
        <v>35</v>
      </c>
      <c r="D33" s="439"/>
      <c r="E33" s="29">
        <v>138789062.17000002</v>
      </c>
      <c r="F33" s="30">
        <v>132754926.53</v>
      </c>
      <c r="G33" s="22"/>
      <c r="H33" s="439" t="s">
        <v>36</v>
      </c>
      <c r="I33" s="439"/>
      <c r="J33" s="30">
        <v>0</v>
      </c>
      <c r="K33" s="30">
        <v>0</v>
      </c>
      <c r="L33" s="18"/>
      <c r="M33" s="1"/>
    </row>
    <row r="34" spans="2:13">
      <c r="B34" s="19"/>
      <c r="C34" s="439" t="s">
        <v>37</v>
      </c>
      <c r="D34" s="439"/>
      <c r="E34" s="30">
        <v>0</v>
      </c>
      <c r="F34" s="30">
        <v>0</v>
      </c>
      <c r="G34" s="22"/>
      <c r="H34" s="439" t="s">
        <v>38</v>
      </c>
      <c r="I34" s="439"/>
      <c r="J34" s="30">
        <v>0</v>
      </c>
      <c r="K34" s="30">
        <v>0</v>
      </c>
      <c r="L34" s="18"/>
      <c r="M34" s="1"/>
    </row>
    <row r="35" spans="2:13">
      <c r="B35" s="19"/>
      <c r="C35" s="439" t="s">
        <v>39</v>
      </c>
      <c r="D35" s="439"/>
      <c r="E35" s="29">
        <v>-269344836.87</v>
      </c>
      <c r="F35" s="30">
        <v>-232173531.49000001</v>
      </c>
      <c r="G35" s="22"/>
      <c r="H35" s="439" t="s">
        <v>40</v>
      </c>
      <c r="I35" s="439"/>
      <c r="J35" s="29">
        <v>9108075</v>
      </c>
      <c r="K35" s="30">
        <v>0</v>
      </c>
      <c r="L35" s="18"/>
      <c r="M35" s="1"/>
    </row>
    <row r="36" spans="2:13">
      <c r="B36" s="19"/>
      <c r="C36" s="439" t="s">
        <v>41</v>
      </c>
      <c r="D36" s="439"/>
      <c r="E36" s="30">
        <v>0</v>
      </c>
      <c r="F36" s="30">
        <v>0</v>
      </c>
      <c r="G36" s="22"/>
      <c r="H36" s="31"/>
      <c r="I36" s="42"/>
      <c r="J36" s="34"/>
      <c r="K36" s="34"/>
      <c r="L36" s="18"/>
      <c r="M36" s="1"/>
    </row>
    <row r="37" spans="2:13">
      <c r="B37" s="19"/>
      <c r="C37" s="439" t="s">
        <v>42</v>
      </c>
      <c r="D37" s="439"/>
      <c r="E37" s="30">
        <v>0</v>
      </c>
      <c r="F37" s="30">
        <v>0</v>
      </c>
      <c r="G37" s="22"/>
      <c r="H37" s="438" t="s">
        <v>43</v>
      </c>
      <c r="I37" s="438"/>
      <c r="J37" s="36">
        <f>SUM(J30:J36)</f>
        <v>124859191.40000001</v>
      </c>
      <c r="K37" s="36">
        <f>SUM(K30:K36)</f>
        <v>142985725.09</v>
      </c>
      <c r="L37" s="18"/>
      <c r="M37" s="1"/>
    </row>
    <row r="38" spans="2:13">
      <c r="B38" s="19"/>
      <c r="C38" s="439" t="s">
        <v>44</v>
      </c>
      <c r="D38" s="439"/>
      <c r="E38" s="30">
        <v>0</v>
      </c>
      <c r="F38" s="30">
        <v>0</v>
      </c>
      <c r="G38" s="22"/>
      <c r="H38" s="24"/>
      <c r="I38" s="39"/>
      <c r="J38" s="38"/>
      <c r="K38" s="38"/>
      <c r="L38" s="18"/>
      <c r="M38" s="1"/>
    </row>
    <row r="39" spans="2:13">
      <c r="B39" s="19"/>
      <c r="C39" s="31"/>
      <c r="D39" s="32"/>
      <c r="E39" s="34"/>
      <c r="F39" s="34"/>
      <c r="G39" s="22"/>
      <c r="H39" s="438" t="s">
        <v>45</v>
      </c>
      <c r="I39" s="438"/>
      <c r="J39" s="36">
        <f>J26+J37</f>
        <v>343163517.85000002</v>
      </c>
      <c r="K39" s="36">
        <f>K26+K37</f>
        <v>316791024.65999997</v>
      </c>
      <c r="L39" s="18"/>
      <c r="M39" s="1"/>
    </row>
    <row r="40" spans="2:13">
      <c r="B40" s="35"/>
      <c r="C40" s="438" t="s">
        <v>46</v>
      </c>
      <c r="D40" s="438"/>
      <c r="E40" s="36">
        <f>SUM(E30:E39)</f>
        <v>6299829196.0900002</v>
      </c>
      <c r="F40" s="36">
        <f>SUM(F30:F39)</f>
        <v>5983456223.8800001</v>
      </c>
      <c r="G40" s="37"/>
      <c r="H40" s="24"/>
      <c r="I40" s="43"/>
      <c r="J40" s="38"/>
      <c r="K40" s="38"/>
      <c r="L40" s="18"/>
      <c r="M40" s="1"/>
    </row>
    <row r="41" spans="2:13">
      <c r="B41" s="19"/>
      <c r="C41" s="31"/>
      <c r="D41" s="24"/>
      <c r="E41" s="34"/>
      <c r="F41" s="34"/>
      <c r="G41" s="22"/>
      <c r="H41" s="437" t="s">
        <v>47</v>
      </c>
      <c r="I41" s="437"/>
      <c r="J41" s="34"/>
      <c r="K41" s="34"/>
      <c r="L41" s="18"/>
      <c r="M41" s="1"/>
    </row>
    <row r="42" spans="2:13">
      <c r="B42" s="19"/>
      <c r="C42" s="438" t="s">
        <v>48</v>
      </c>
      <c r="D42" s="438"/>
      <c r="E42" s="36">
        <f>E25+E40</f>
        <v>6704340427.1300001</v>
      </c>
      <c r="F42" s="36">
        <f>F25+F40</f>
        <v>6238524269.8299999</v>
      </c>
      <c r="G42" s="22"/>
      <c r="H42" s="24"/>
      <c r="I42" s="44"/>
      <c r="J42" s="34"/>
      <c r="K42" s="34"/>
      <c r="L42" s="18"/>
      <c r="M42" s="1"/>
    </row>
    <row r="43" spans="2:13">
      <c r="B43" s="19"/>
      <c r="C43" s="31"/>
      <c r="D43" s="31"/>
      <c r="E43" s="34"/>
      <c r="F43" s="34"/>
      <c r="G43" s="22"/>
      <c r="H43" s="438" t="s">
        <v>49</v>
      </c>
      <c r="I43" s="438"/>
      <c r="J43" s="36">
        <f>SUM(J45:J47)</f>
        <v>0</v>
      </c>
      <c r="K43" s="36">
        <f>SUM(K45:K47)</f>
        <v>0</v>
      </c>
      <c r="L43" s="18"/>
      <c r="M43" s="1"/>
    </row>
    <row r="44" spans="2:13">
      <c r="B44" s="19"/>
      <c r="C44" s="31"/>
      <c r="D44" s="31"/>
      <c r="E44" s="34"/>
      <c r="F44" s="34"/>
      <c r="G44" s="22"/>
      <c r="H44" s="31"/>
      <c r="I44" s="21"/>
      <c r="J44" s="34"/>
      <c r="K44" s="34"/>
      <c r="L44" s="18"/>
      <c r="M44" s="1"/>
    </row>
    <row r="45" spans="2:13">
      <c r="B45" s="19"/>
      <c r="C45" s="31"/>
      <c r="D45" s="31"/>
      <c r="E45" s="34"/>
      <c r="F45" s="34"/>
      <c r="G45" s="22"/>
      <c r="H45" s="439" t="s">
        <v>50</v>
      </c>
      <c r="I45" s="439"/>
      <c r="J45" s="30">
        <v>0</v>
      </c>
      <c r="K45" s="30">
        <v>0</v>
      </c>
      <c r="L45" s="18"/>
      <c r="M45" s="1"/>
    </row>
    <row r="46" spans="2:13">
      <c r="B46" s="19"/>
      <c r="C46" s="31"/>
      <c r="D46" s="45"/>
      <c r="E46" s="46"/>
      <c r="F46" s="34"/>
      <c r="G46" s="22"/>
      <c r="H46" s="439" t="s">
        <v>51</v>
      </c>
      <c r="I46" s="439"/>
      <c r="J46" s="30">
        <v>0</v>
      </c>
      <c r="K46" s="30">
        <v>0</v>
      </c>
      <c r="L46" s="18"/>
      <c r="M46" s="1"/>
    </row>
    <row r="47" spans="2:13">
      <c r="B47" s="19"/>
      <c r="C47" s="31"/>
      <c r="D47" s="45"/>
      <c r="E47" s="46"/>
      <c r="F47" s="34"/>
      <c r="G47" s="22"/>
      <c r="H47" s="439" t="s">
        <v>52</v>
      </c>
      <c r="I47" s="439"/>
      <c r="J47" s="30">
        <v>0</v>
      </c>
      <c r="K47" s="30">
        <v>0</v>
      </c>
      <c r="L47" s="18"/>
      <c r="M47" s="1"/>
    </row>
    <row r="48" spans="2:13">
      <c r="B48" s="19"/>
      <c r="C48" s="31"/>
      <c r="D48" s="45"/>
      <c r="E48" s="46"/>
      <c r="F48" s="34"/>
      <c r="G48" s="22"/>
      <c r="H48" s="31"/>
      <c r="I48" s="21"/>
      <c r="J48" s="34"/>
      <c r="K48" s="34"/>
      <c r="L48" s="18"/>
      <c r="M48" s="1"/>
    </row>
    <row r="49" spans="2:13">
      <c r="B49" s="19"/>
      <c r="C49" s="31"/>
      <c r="D49" s="45"/>
      <c r="E49" s="46"/>
      <c r="F49" s="34"/>
      <c r="G49" s="22"/>
      <c r="H49" s="438" t="s">
        <v>53</v>
      </c>
      <c r="I49" s="438"/>
      <c r="J49" s="36">
        <f>SUM(J51:J55)</f>
        <v>6361176909.2800007</v>
      </c>
      <c r="K49" s="36">
        <f>SUM(K51:K55)</f>
        <v>5921733245.1700001</v>
      </c>
      <c r="L49" s="18"/>
      <c r="M49" s="1"/>
    </row>
    <row r="50" spans="2:13">
      <c r="B50" s="19"/>
      <c r="C50" s="31"/>
      <c r="D50" s="45"/>
      <c r="E50" s="46"/>
      <c r="F50" s="34"/>
      <c r="G50" s="22"/>
      <c r="H50" s="24"/>
      <c r="I50" s="21"/>
      <c r="J50" s="47"/>
      <c r="K50" s="47"/>
      <c r="L50" s="18"/>
      <c r="M50" s="1"/>
    </row>
    <row r="51" spans="2:13">
      <c r="B51" s="19"/>
      <c r="C51" s="31"/>
      <c r="D51" s="45"/>
      <c r="E51" s="46"/>
      <c r="F51" s="34"/>
      <c r="G51" s="22"/>
      <c r="H51" s="439" t="s">
        <v>54</v>
      </c>
      <c r="I51" s="439"/>
      <c r="J51" s="30">
        <v>316953619.08999997</v>
      </c>
      <c r="K51" s="30">
        <v>79469675.769999996</v>
      </c>
      <c r="L51" s="18"/>
      <c r="M51" s="1"/>
    </row>
    <row r="52" spans="2:13">
      <c r="B52" s="19"/>
      <c r="C52" s="31"/>
      <c r="D52" s="45"/>
      <c r="E52" s="46"/>
      <c r="F52" s="34"/>
      <c r="G52" s="22"/>
      <c r="H52" s="439" t="s">
        <v>55</v>
      </c>
      <c r="I52" s="439"/>
      <c r="J52" s="30">
        <v>6056711146.4300003</v>
      </c>
      <c r="K52" s="30">
        <v>5806888610.1999998</v>
      </c>
      <c r="L52" s="18"/>
      <c r="M52" s="1"/>
    </row>
    <row r="53" spans="2:13">
      <c r="B53" s="19"/>
      <c r="C53" s="31"/>
      <c r="D53" s="45"/>
      <c r="E53" s="46"/>
      <c r="F53" s="34"/>
      <c r="G53" s="22"/>
      <c r="H53" s="439" t="s">
        <v>56</v>
      </c>
      <c r="I53" s="439"/>
      <c r="J53" s="30">
        <v>0</v>
      </c>
      <c r="K53" s="30">
        <v>0</v>
      </c>
      <c r="L53" s="18"/>
      <c r="M53" s="1"/>
    </row>
    <row r="54" spans="2:13">
      <c r="B54" s="19"/>
      <c r="C54" s="31"/>
      <c r="D54" s="31"/>
      <c r="E54" s="34"/>
      <c r="F54" s="34"/>
      <c r="G54" s="22"/>
      <c r="H54" s="439" t="s">
        <v>57</v>
      </c>
      <c r="I54" s="439"/>
      <c r="J54" s="30">
        <v>0</v>
      </c>
      <c r="K54" s="30">
        <v>0</v>
      </c>
      <c r="L54" s="18"/>
      <c r="M54" s="1"/>
    </row>
    <row r="55" spans="2:13">
      <c r="B55" s="19"/>
      <c r="C55" s="31"/>
      <c r="D55" s="31"/>
      <c r="E55" s="34"/>
      <c r="F55" s="34"/>
      <c r="G55" s="22"/>
      <c r="H55" s="439" t="s">
        <v>58</v>
      </c>
      <c r="I55" s="439"/>
      <c r="J55" s="30">
        <v>-12487856.24</v>
      </c>
      <c r="K55" s="30">
        <v>35374959.200000003</v>
      </c>
      <c r="L55" s="18"/>
      <c r="M55" s="1"/>
    </row>
    <row r="56" spans="2:13">
      <c r="B56" s="19"/>
      <c r="C56" s="31"/>
      <c r="D56" s="31"/>
      <c r="E56" s="34"/>
      <c r="F56" s="34"/>
      <c r="G56" s="22"/>
      <c r="H56" s="31"/>
      <c r="I56" s="21"/>
      <c r="J56" s="34"/>
      <c r="K56" s="34"/>
      <c r="L56" s="18"/>
      <c r="M56" s="1"/>
    </row>
    <row r="57" spans="2:13">
      <c r="B57" s="19"/>
      <c r="C57" s="31"/>
      <c r="D57" s="31"/>
      <c r="E57" s="34"/>
      <c r="F57" s="34"/>
      <c r="G57" s="22"/>
      <c r="H57" s="438" t="s">
        <v>59</v>
      </c>
      <c r="I57" s="438"/>
      <c r="J57" s="36">
        <f>SUM(J59:J60)</f>
        <v>0</v>
      </c>
      <c r="K57" s="36">
        <f>SUM(K59:K60)</f>
        <v>0</v>
      </c>
      <c r="L57" s="18"/>
      <c r="M57" s="1"/>
    </row>
    <row r="58" spans="2:13">
      <c r="B58" s="19"/>
      <c r="C58" s="31"/>
      <c r="D58" s="31"/>
      <c r="E58" s="34"/>
      <c r="F58" s="34"/>
      <c r="G58" s="22"/>
      <c r="H58" s="31"/>
      <c r="I58" s="21"/>
      <c r="J58" s="34"/>
      <c r="K58" s="34"/>
      <c r="L58" s="18"/>
      <c r="M58" s="1"/>
    </row>
    <row r="59" spans="2:13">
      <c r="B59" s="19"/>
      <c r="C59" s="31"/>
      <c r="D59" s="31"/>
      <c r="E59" s="48"/>
      <c r="F59" s="48"/>
      <c r="G59" s="22"/>
      <c r="H59" s="439" t="s">
        <v>60</v>
      </c>
      <c r="I59" s="439"/>
      <c r="J59" s="30">
        <v>0</v>
      </c>
      <c r="K59" s="30">
        <v>0</v>
      </c>
      <c r="L59" s="18"/>
      <c r="M59" s="1"/>
    </row>
    <row r="60" spans="2:13">
      <c r="B60" s="19"/>
      <c r="C60" s="31"/>
      <c r="D60" s="31"/>
      <c r="E60" s="48"/>
      <c r="F60" s="48"/>
      <c r="G60" s="22"/>
      <c r="H60" s="439" t="s">
        <v>61</v>
      </c>
      <c r="I60" s="439"/>
      <c r="J60" s="30">
        <v>0</v>
      </c>
      <c r="K60" s="30">
        <v>0</v>
      </c>
      <c r="L60" s="18"/>
      <c r="M60" s="1"/>
    </row>
    <row r="61" spans="2:13">
      <c r="B61" s="19"/>
      <c r="C61" s="31"/>
      <c r="D61" s="31"/>
      <c r="E61" s="48"/>
      <c r="F61" s="48"/>
      <c r="G61" s="22"/>
      <c r="H61" s="31"/>
      <c r="I61" s="49"/>
      <c r="J61" s="34"/>
      <c r="K61" s="34"/>
      <c r="L61" s="18"/>
      <c r="M61" s="1"/>
    </row>
    <row r="62" spans="2:13">
      <c r="B62" s="19"/>
      <c r="C62" s="31"/>
      <c r="D62" s="31"/>
      <c r="E62" s="48"/>
      <c r="F62" s="48"/>
      <c r="G62" s="22"/>
      <c r="H62" s="438" t="s">
        <v>62</v>
      </c>
      <c r="I62" s="438"/>
      <c r="J62" s="36">
        <f>J43+J49+J57</f>
        <v>6361176909.2800007</v>
      </c>
      <c r="K62" s="36">
        <f>K43+K49+K57</f>
        <v>5921733245.1700001</v>
      </c>
      <c r="L62" s="18"/>
      <c r="M62" s="1"/>
    </row>
    <row r="63" spans="2:13">
      <c r="B63" s="19"/>
      <c r="C63" s="31"/>
      <c r="D63" s="31"/>
      <c r="E63" s="48"/>
      <c r="F63" s="48"/>
      <c r="G63" s="22"/>
      <c r="H63" s="31"/>
      <c r="I63" s="21"/>
      <c r="J63" s="34"/>
      <c r="K63" s="34"/>
      <c r="L63" s="18"/>
      <c r="M63" s="1"/>
    </row>
    <row r="64" spans="2:13">
      <c r="B64" s="19"/>
      <c r="C64" s="31"/>
      <c r="D64" s="31"/>
      <c r="E64" s="48"/>
      <c r="F64" s="48"/>
      <c r="G64" s="22"/>
      <c r="H64" s="438" t="s">
        <v>63</v>
      </c>
      <c r="I64" s="438"/>
      <c r="J64" s="36">
        <f>J62+J39</f>
        <v>6704340427.1300011</v>
      </c>
      <c r="K64" s="36">
        <f>K62+K39</f>
        <v>6238524269.8299999</v>
      </c>
      <c r="L64" s="18"/>
      <c r="M64" s="1"/>
    </row>
    <row r="65" spans="2:13">
      <c r="B65" s="50"/>
      <c r="C65" s="51"/>
      <c r="D65" s="51"/>
      <c r="E65" s="51"/>
      <c r="F65" s="51"/>
      <c r="G65" s="52"/>
      <c r="H65" s="51"/>
      <c r="I65" s="51"/>
      <c r="J65" s="53"/>
      <c r="K65" s="53"/>
      <c r="L65" s="54"/>
      <c r="M65" s="1"/>
    </row>
    <row r="66" spans="2:13">
      <c r="B66" s="6"/>
      <c r="C66" s="21"/>
      <c r="D66" s="55"/>
      <c r="E66" s="56"/>
      <c r="F66" s="56"/>
      <c r="G66" s="22"/>
      <c r="H66" s="57"/>
      <c r="I66" s="55"/>
      <c r="J66" s="56"/>
      <c r="K66" s="56"/>
      <c r="L66" s="1"/>
      <c r="M66" s="1"/>
    </row>
    <row r="67" spans="2:13">
      <c r="B67" s="1"/>
      <c r="C67" s="442" t="s">
        <v>64</v>
      </c>
      <c r="D67" s="442"/>
      <c r="E67" s="442"/>
      <c r="F67" s="442"/>
      <c r="G67" s="442"/>
      <c r="H67" s="442"/>
      <c r="I67" s="442"/>
      <c r="J67" s="442"/>
      <c r="K67" s="442"/>
      <c r="L67" s="1"/>
      <c r="M67" s="1"/>
    </row>
    <row r="68" spans="2:13">
      <c r="B68" s="1"/>
      <c r="C68" s="21"/>
      <c r="D68" s="55"/>
      <c r="E68" s="56"/>
      <c r="F68" s="56"/>
      <c r="G68" s="1"/>
      <c r="H68" s="57"/>
      <c r="I68" s="58"/>
      <c r="J68" s="56"/>
      <c r="K68" s="56"/>
      <c r="L68" s="1"/>
      <c r="M68" s="1"/>
    </row>
    <row r="69" spans="2:13">
      <c r="B69" s="1"/>
      <c r="C69" s="21"/>
      <c r="D69" s="55" t="s">
        <v>65</v>
      </c>
      <c r="E69" s="56"/>
      <c r="F69" s="56"/>
      <c r="G69" s="1" t="s">
        <v>66</v>
      </c>
      <c r="H69" s="57"/>
      <c r="I69" s="58"/>
      <c r="J69" s="57"/>
      <c r="K69" s="58"/>
      <c r="L69" s="1"/>
      <c r="M69" s="1"/>
    </row>
    <row r="70" spans="2:13">
      <c r="B70" s="1"/>
      <c r="C70" s="59"/>
      <c r="D70" s="443" t="s">
        <v>67</v>
      </c>
      <c r="E70" s="443"/>
      <c r="F70" s="56"/>
      <c r="G70" s="56"/>
      <c r="H70" s="444" t="s">
        <v>68</v>
      </c>
      <c r="I70" s="444"/>
      <c r="J70" s="445" t="s">
        <v>69</v>
      </c>
      <c r="K70" s="445"/>
      <c r="L70" s="1"/>
      <c r="M70" s="1"/>
    </row>
    <row r="71" spans="2:13">
      <c r="B71" s="1"/>
      <c r="C71" s="60"/>
      <c r="D71" s="440" t="s">
        <v>70</v>
      </c>
      <c r="E71" s="440"/>
      <c r="F71" s="61"/>
      <c r="G71" s="61"/>
      <c r="H71" s="441" t="s">
        <v>71</v>
      </c>
      <c r="I71" s="441"/>
      <c r="J71" s="440" t="s">
        <v>72</v>
      </c>
      <c r="K71" s="440"/>
      <c r="L71" s="1"/>
      <c r="M71" s="1"/>
    </row>
    <row r="72" spans="2:13" s="6" customFormat="1" ht="0.75" customHeight="1"/>
  </sheetData>
  <mergeCells count="74">
    <mergeCell ref="D71:E71"/>
    <mergeCell ref="H71:I71"/>
    <mergeCell ref="J71:K71"/>
    <mergeCell ref="H62:I62"/>
    <mergeCell ref="H64:I64"/>
    <mergeCell ref="C67:K67"/>
    <mergeCell ref="D70:E70"/>
    <mergeCell ref="H70:I70"/>
    <mergeCell ref="J70:K70"/>
    <mergeCell ref="H60:I60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43:I4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C31:D31"/>
    <mergeCell ref="H31:I31"/>
    <mergeCell ref="C32:D32"/>
    <mergeCell ref="H32:I32"/>
    <mergeCell ref="C33:D33"/>
    <mergeCell ref="H33:I33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B9:B10"/>
    <mergeCell ref="C9:D10"/>
    <mergeCell ref="G9:G10"/>
    <mergeCell ref="H9:I10"/>
    <mergeCell ref="D2:J2"/>
    <mergeCell ref="D3:J3"/>
    <mergeCell ref="D4:J4"/>
    <mergeCell ref="D5:J5"/>
    <mergeCell ref="D6:J6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65540"/>
  <sheetViews>
    <sheetView showGridLines="0" workbookViewId="0">
      <selection activeCell="C1" sqref="C1"/>
    </sheetView>
  </sheetViews>
  <sheetFormatPr baseColWidth="10" defaultColWidth="0" defaultRowHeight="15"/>
  <cols>
    <col min="1" max="1" width="2.7109375" customWidth="1"/>
    <col min="2" max="2" width="7.140625" customWidth="1"/>
    <col min="3" max="3" width="59.42578125" customWidth="1"/>
    <col min="4" max="4" width="14.7109375" bestFit="1" customWidth="1"/>
    <col min="5" max="5" width="13.28515625" bestFit="1" customWidth="1"/>
    <col min="6" max="6" width="14.7109375" bestFit="1" customWidth="1"/>
    <col min="7" max="9" width="13.28515625" bestFit="1" customWidth="1"/>
    <col min="10" max="10" width="2.7109375" customWidth="1"/>
    <col min="11" max="11" width="11.42578125" hidden="1" customWidth="1"/>
  </cols>
  <sheetData>
    <row r="3" spans="2:9">
      <c r="B3" s="544" t="s">
        <v>0</v>
      </c>
      <c r="C3" s="544"/>
      <c r="D3" s="544"/>
      <c r="E3" s="544"/>
      <c r="F3" s="544"/>
      <c r="G3" s="544"/>
      <c r="H3" s="544"/>
      <c r="I3" s="544"/>
    </row>
    <row r="4" spans="2:9">
      <c r="B4" s="544" t="s">
        <v>272</v>
      </c>
      <c r="C4" s="544"/>
      <c r="D4" s="544"/>
      <c r="E4" s="544"/>
      <c r="F4" s="544"/>
      <c r="G4" s="544"/>
      <c r="H4" s="544"/>
      <c r="I4" s="544"/>
    </row>
    <row r="5" spans="2:9">
      <c r="B5" s="544" t="s">
        <v>273</v>
      </c>
      <c r="C5" s="544"/>
      <c r="D5" s="544"/>
      <c r="E5" s="544"/>
      <c r="F5" s="544"/>
      <c r="G5" s="544"/>
      <c r="H5" s="544"/>
      <c r="I5" s="544"/>
    </row>
    <row r="6" spans="2:9">
      <c r="B6" s="544" t="s">
        <v>200</v>
      </c>
      <c r="C6" s="544"/>
      <c r="D6" s="544"/>
      <c r="E6" s="544"/>
      <c r="F6" s="544"/>
      <c r="G6" s="544"/>
      <c r="H6" s="544"/>
      <c r="I6" s="544"/>
    </row>
    <row r="7" spans="2:9">
      <c r="B7" s="544" t="s">
        <v>235</v>
      </c>
      <c r="C7" s="544"/>
      <c r="D7" s="544"/>
      <c r="E7" s="544"/>
      <c r="F7" s="544"/>
      <c r="G7" s="544"/>
      <c r="H7" s="544"/>
      <c r="I7" s="544"/>
    </row>
    <row r="8" spans="2:9">
      <c r="B8" s="333"/>
      <c r="C8" s="333"/>
      <c r="D8" s="333"/>
      <c r="E8" s="333"/>
      <c r="F8" s="333"/>
      <c r="G8" s="333"/>
      <c r="H8" s="333"/>
      <c r="I8" s="333"/>
    </row>
    <row r="9" spans="2:9">
      <c r="B9" s="503" t="s">
        <v>75</v>
      </c>
      <c r="C9" s="541"/>
      <c r="D9" s="509" t="s">
        <v>274</v>
      </c>
      <c r="E9" s="510"/>
      <c r="F9" s="510"/>
      <c r="G9" s="510"/>
      <c r="H9" s="511"/>
      <c r="I9" s="512" t="s">
        <v>275</v>
      </c>
    </row>
    <row r="10" spans="2:9" ht="24.75">
      <c r="B10" s="505"/>
      <c r="C10" s="542"/>
      <c r="D10" s="278" t="s">
        <v>276</v>
      </c>
      <c r="E10" s="279" t="s">
        <v>277</v>
      </c>
      <c r="F10" s="278" t="s">
        <v>241</v>
      </c>
      <c r="G10" s="278" t="s">
        <v>242</v>
      </c>
      <c r="H10" s="278" t="s">
        <v>278</v>
      </c>
      <c r="I10" s="512"/>
    </row>
    <row r="11" spans="2:9">
      <c r="B11" s="507"/>
      <c r="C11" s="543"/>
      <c r="D11" s="280">
        <v>1</v>
      </c>
      <c r="E11" s="280">
        <v>2</v>
      </c>
      <c r="F11" s="280" t="s">
        <v>279</v>
      </c>
      <c r="G11" s="280">
        <v>4</v>
      </c>
      <c r="H11" s="280">
        <v>5</v>
      </c>
      <c r="I11" s="280" t="s">
        <v>280</v>
      </c>
    </row>
    <row r="12" spans="2:9">
      <c r="B12" s="545" t="s">
        <v>218</v>
      </c>
      <c r="C12" s="546"/>
      <c r="D12" s="335">
        <f t="shared" ref="D12:I12" si="0">SUM(D13:D19)</f>
        <v>563446356</v>
      </c>
      <c r="E12" s="335">
        <f t="shared" si="0"/>
        <v>9674445.959999999</v>
      </c>
      <c r="F12" s="335">
        <f t="shared" si="0"/>
        <v>573120801.96000004</v>
      </c>
      <c r="G12" s="335">
        <f t="shared" si="0"/>
        <v>249128657.17999998</v>
      </c>
      <c r="H12" s="335">
        <f t="shared" si="0"/>
        <v>246576792.49999997</v>
      </c>
      <c r="I12" s="335">
        <f t="shared" si="0"/>
        <v>323992144.77999997</v>
      </c>
    </row>
    <row r="13" spans="2:9">
      <c r="B13" s="345"/>
      <c r="C13" s="346" t="s">
        <v>281</v>
      </c>
      <c r="D13" s="336">
        <v>345300282</v>
      </c>
      <c r="E13" s="336">
        <v>-4240475.6500000004</v>
      </c>
      <c r="F13" s="337">
        <v>341059806.35000002</v>
      </c>
      <c r="G13" s="336">
        <v>167999898.63</v>
      </c>
      <c r="H13" s="336">
        <v>167996698.63</v>
      </c>
      <c r="I13" s="337">
        <v>173059907.72</v>
      </c>
    </row>
    <row r="14" spans="2:9">
      <c r="B14" s="345"/>
      <c r="C14" s="346" t="s">
        <v>282</v>
      </c>
      <c r="D14" s="336">
        <v>0</v>
      </c>
      <c r="E14" s="336">
        <v>0</v>
      </c>
      <c r="F14" s="337">
        <f>D14+E14</f>
        <v>0</v>
      </c>
      <c r="G14" s="336">
        <v>0</v>
      </c>
      <c r="H14" s="336">
        <v>0</v>
      </c>
      <c r="I14" s="337">
        <f t="shared" ref="I14:I63" si="1">+F14-G14</f>
        <v>0</v>
      </c>
    </row>
    <row r="15" spans="2:9">
      <c r="B15" s="345"/>
      <c r="C15" s="346" t="s">
        <v>283</v>
      </c>
      <c r="D15" s="336">
        <v>62354445</v>
      </c>
      <c r="E15" s="336">
        <v>-32223.96</v>
      </c>
      <c r="F15" s="337">
        <v>62322221.039999999</v>
      </c>
      <c r="G15" s="336">
        <v>8196234.7000000002</v>
      </c>
      <c r="H15" s="336">
        <v>8188970.7000000002</v>
      </c>
      <c r="I15" s="337">
        <v>54125986.340000004</v>
      </c>
    </row>
    <row r="16" spans="2:9">
      <c r="B16" s="345"/>
      <c r="C16" s="346" t="s">
        <v>284</v>
      </c>
      <c r="D16" s="336">
        <v>12281694</v>
      </c>
      <c r="E16" s="336">
        <v>1513980.89</v>
      </c>
      <c r="F16" s="337">
        <v>13795674.890000001</v>
      </c>
      <c r="G16" s="336">
        <v>5755405.7599999998</v>
      </c>
      <c r="H16" s="336">
        <v>5755405.7599999998</v>
      </c>
      <c r="I16" s="337">
        <v>8040269.1299999999</v>
      </c>
    </row>
    <row r="17" spans="2:9">
      <c r="B17" s="345"/>
      <c r="C17" s="346" t="s">
        <v>285</v>
      </c>
      <c r="D17" s="336">
        <v>130886819</v>
      </c>
      <c r="E17" s="336">
        <v>12789888.68</v>
      </c>
      <c r="F17" s="337">
        <v>143676707.68000001</v>
      </c>
      <c r="G17" s="336">
        <v>63072967.090000004</v>
      </c>
      <c r="H17" s="336">
        <v>60531566.409999996</v>
      </c>
      <c r="I17" s="337">
        <v>80603740.590000004</v>
      </c>
    </row>
    <row r="18" spans="2:9">
      <c r="B18" s="345"/>
      <c r="C18" s="346" t="s">
        <v>286</v>
      </c>
      <c r="D18" s="336">
        <v>0</v>
      </c>
      <c r="E18" s="336">
        <v>0</v>
      </c>
      <c r="F18" s="337">
        <f>D18+E18</f>
        <v>0</v>
      </c>
      <c r="G18" s="336">
        <v>0</v>
      </c>
      <c r="H18" s="336">
        <v>0</v>
      </c>
      <c r="I18" s="337">
        <f t="shared" si="1"/>
        <v>0</v>
      </c>
    </row>
    <row r="19" spans="2:9">
      <c r="B19" s="345"/>
      <c r="C19" s="346" t="s">
        <v>287</v>
      </c>
      <c r="D19" s="336">
        <v>12623116</v>
      </c>
      <c r="E19" s="336">
        <v>-356724</v>
      </c>
      <c r="F19" s="337">
        <v>12266392</v>
      </c>
      <c r="G19" s="336">
        <v>4104151</v>
      </c>
      <c r="H19" s="336">
        <v>4104151</v>
      </c>
      <c r="I19" s="337">
        <v>8162241</v>
      </c>
    </row>
    <row r="20" spans="2:9">
      <c r="B20" s="545" t="s">
        <v>150</v>
      </c>
      <c r="C20" s="546"/>
      <c r="D20" s="335">
        <f t="shared" ref="D20:I20" si="2">SUM(D21:D29)</f>
        <v>113397350</v>
      </c>
      <c r="E20" s="335">
        <f t="shared" si="2"/>
        <v>31778657.649999999</v>
      </c>
      <c r="F20" s="335">
        <f t="shared" si="2"/>
        <v>145176007.65000001</v>
      </c>
      <c r="G20" s="335">
        <f t="shared" si="2"/>
        <v>56441574.889999993</v>
      </c>
      <c r="H20" s="335">
        <f t="shared" si="2"/>
        <v>49559872.299999997</v>
      </c>
      <c r="I20" s="335">
        <f t="shared" si="2"/>
        <v>88734432.760000005</v>
      </c>
    </row>
    <row r="21" spans="2:9" ht="24">
      <c r="B21" s="345"/>
      <c r="C21" s="346" t="s">
        <v>288</v>
      </c>
      <c r="D21" s="336">
        <v>6068220</v>
      </c>
      <c r="E21" s="336">
        <v>286189.18</v>
      </c>
      <c r="F21" s="337">
        <v>6354409.1799999997</v>
      </c>
      <c r="G21" s="336">
        <v>2907820</v>
      </c>
      <c r="H21" s="336">
        <v>2212506.5</v>
      </c>
      <c r="I21" s="337">
        <v>3446589.18</v>
      </c>
    </row>
    <row r="22" spans="2:9">
      <c r="B22" s="345"/>
      <c r="C22" s="346" t="s">
        <v>289</v>
      </c>
      <c r="D22" s="336">
        <v>386400</v>
      </c>
      <c r="E22" s="336">
        <v>-25898.75</v>
      </c>
      <c r="F22" s="337">
        <v>360501.25</v>
      </c>
      <c r="G22" s="336">
        <v>132264.98000000001</v>
      </c>
      <c r="H22" s="336">
        <v>131863.78</v>
      </c>
      <c r="I22" s="337">
        <v>228236.27</v>
      </c>
    </row>
    <row r="23" spans="2:9">
      <c r="B23" s="345"/>
      <c r="C23" s="346" t="s">
        <v>290</v>
      </c>
      <c r="D23" s="336">
        <v>0</v>
      </c>
      <c r="E23" s="336">
        <v>0</v>
      </c>
      <c r="F23" s="337">
        <f>D23+E23</f>
        <v>0</v>
      </c>
      <c r="G23" s="336">
        <v>0</v>
      </c>
      <c r="H23" s="336">
        <v>0</v>
      </c>
      <c r="I23" s="337">
        <f t="shared" si="1"/>
        <v>0</v>
      </c>
    </row>
    <row r="24" spans="2:9">
      <c r="B24" s="345"/>
      <c r="C24" s="346" t="s">
        <v>291</v>
      </c>
      <c r="D24" s="336">
        <v>33757850</v>
      </c>
      <c r="E24" s="336">
        <v>412235.5</v>
      </c>
      <c r="F24" s="337">
        <v>34170085.5</v>
      </c>
      <c r="G24" s="336">
        <v>16797216.390000001</v>
      </c>
      <c r="H24" s="336">
        <v>13161246.189999999</v>
      </c>
      <c r="I24" s="337">
        <v>17372869.109999999</v>
      </c>
    </row>
    <row r="25" spans="2:9">
      <c r="B25" s="345"/>
      <c r="C25" s="346" t="s">
        <v>292</v>
      </c>
      <c r="D25" s="336">
        <v>36000</v>
      </c>
      <c r="E25" s="336">
        <v>4764.33</v>
      </c>
      <c r="F25" s="337">
        <v>40764.33</v>
      </c>
      <c r="G25" s="336">
        <v>11840.33</v>
      </c>
      <c r="H25" s="336">
        <v>11840.33</v>
      </c>
      <c r="I25" s="337">
        <v>28924</v>
      </c>
    </row>
    <row r="26" spans="2:9">
      <c r="B26" s="345"/>
      <c r="C26" s="346" t="s">
        <v>293</v>
      </c>
      <c r="D26" s="336">
        <v>58252680</v>
      </c>
      <c r="E26" s="336">
        <v>14795468.02</v>
      </c>
      <c r="F26" s="337">
        <v>73048148.019999996</v>
      </c>
      <c r="G26" s="336">
        <v>22758049.989999998</v>
      </c>
      <c r="H26" s="336">
        <v>20867639.329999998</v>
      </c>
      <c r="I26" s="337">
        <v>50290098.030000001</v>
      </c>
    </row>
    <row r="27" spans="2:9">
      <c r="B27" s="345"/>
      <c r="C27" s="346" t="s">
        <v>294</v>
      </c>
      <c r="D27" s="336">
        <v>6899000</v>
      </c>
      <c r="E27" s="336">
        <v>4580924.7699999996</v>
      </c>
      <c r="F27" s="337">
        <v>11479924.77</v>
      </c>
      <c r="G27" s="336">
        <v>7444486.0800000001</v>
      </c>
      <c r="H27" s="336">
        <v>7444277.2800000003</v>
      </c>
      <c r="I27" s="337">
        <v>4035438.69</v>
      </c>
    </row>
    <row r="28" spans="2:9">
      <c r="B28" s="345"/>
      <c r="C28" s="346" t="s">
        <v>295</v>
      </c>
      <c r="D28" s="336">
        <v>0</v>
      </c>
      <c r="E28" s="336">
        <v>7918448</v>
      </c>
      <c r="F28" s="337">
        <v>7918448</v>
      </c>
      <c r="G28" s="336">
        <v>0</v>
      </c>
      <c r="H28" s="336">
        <v>0</v>
      </c>
      <c r="I28" s="337">
        <v>7918448</v>
      </c>
    </row>
    <row r="29" spans="2:9">
      <c r="B29" s="345"/>
      <c r="C29" s="346" t="s">
        <v>296</v>
      </c>
      <c r="D29" s="336">
        <v>7997200</v>
      </c>
      <c r="E29" s="336">
        <v>3806526.6</v>
      </c>
      <c r="F29" s="337">
        <v>11803726.6</v>
      </c>
      <c r="G29" s="336">
        <v>6389897.1200000001</v>
      </c>
      <c r="H29" s="336">
        <v>5730498.8899999997</v>
      </c>
      <c r="I29" s="337">
        <v>5413829.4800000004</v>
      </c>
    </row>
    <row r="30" spans="2:9">
      <c r="B30" s="545" t="s">
        <v>152</v>
      </c>
      <c r="C30" s="546"/>
      <c r="D30" s="335">
        <f t="shared" ref="D30:I30" si="3">SUM(D31:D39)</f>
        <v>329845770</v>
      </c>
      <c r="E30" s="335">
        <f t="shared" si="3"/>
        <v>18840229.029999997</v>
      </c>
      <c r="F30" s="335">
        <f t="shared" si="3"/>
        <v>348685999.02999997</v>
      </c>
      <c r="G30" s="335">
        <f t="shared" si="3"/>
        <v>143987068.19999999</v>
      </c>
      <c r="H30" s="335">
        <f t="shared" si="3"/>
        <v>140440727.56999999</v>
      </c>
      <c r="I30" s="335">
        <f t="shared" si="3"/>
        <v>204698930.82999998</v>
      </c>
    </row>
    <row r="31" spans="2:9">
      <c r="B31" s="345"/>
      <c r="C31" s="346" t="s">
        <v>297</v>
      </c>
      <c r="D31" s="336">
        <v>94656876</v>
      </c>
      <c r="E31" s="336">
        <v>20003439.66</v>
      </c>
      <c r="F31" s="337">
        <v>114660315.66</v>
      </c>
      <c r="G31" s="336">
        <v>49283762.979999997</v>
      </c>
      <c r="H31" s="336">
        <v>48954390.969999999</v>
      </c>
      <c r="I31" s="337">
        <v>65376552.68</v>
      </c>
    </row>
    <row r="32" spans="2:9">
      <c r="B32" s="345"/>
      <c r="C32" s="346" t="s">
        <v>298</v>
      </c>
      <c r="D32" s="336">
        <v>27284856</v>
      </c>
      <c r="E32" s="336">
        <v>-3056367.97</v>
      </c>
      <c r="F32" s="337">
        <v>24228488.030000001</v>
      </c>
      <c r="G32" s="336">
        <v>5822911.3499999996</v>
      </c>
      <c r="H32" s="336">
        <v>5822911.3499999996</v>
      </c>
      <c r="I32" s="337">
        <v>18405576.68</v>
      </c>
    </row>
    <row r="33" spans="2:9">
      <c r="B33" s="345"/>
      <c r="C33" s="346" t="s">
        <v>299</v>
      </c>
      <c r="D33" s="336">
        <v>13461488</v>
      </c>
      <c r="E33" s="336">
        <v>1678686.4</v>
      </c>
      <c r="F33" s="337">
        <v>15140174.4</v>
      </c>
      <c r="G33" s="336">
        <v>4577122.76</v>
      </c>
      <c r="H33" s="336">
        <v>4107494</v>
      </c>
      <c r="I33" s="337">
        <v>10563051.640000001</v>
      </c>
    </row>
    <row r="34" spans="2:9">
      <c r="B34" s="345"/>
      <c r="C34" s="346" t="s">
        <v>300</v>
      </c>
      <c r="D34" s="336">
        <v>8815250</v>
      </c>
      <c r="E34" s="336">
        <v>-94734.68</v>
      </c>
      <c r="F34" s="337">
        <v>8720515.3200000003</v>
      </c>
      <c r="G34" s="336">
        <v>3779253.95</v>
      </c>
      <c r="H34" s="336">
        <v>3779253.95</v>
      </c>
      <c r="I34" s="337">
        <v>4941261.37</v>
      </c>
    </row>
    <row r="35" spans="2:9">
      <c r="B35" s="345"/>
      <c r="C35" s="346" t="s">
        <v>301</v>
      </c>
      <c r="D35" s="336">
        <v>142466350</v>
      </c>
      <c r="E35" s="336">
        <v>239611.02</v>
      </c>
      <c r="F35" s="337">
        <v>142705961.02000001</v>
      </c>
      <c r="G35" s="336">
        <v>62857765.75</v>
      </c>
      <c r="H35" s="336">
        <v>60311002.399999999</v>
      </c>
      <c r="I35" s="337">
        <v>79848195.269999996</v>
      </c>
    </row>
    <row r="36" spans="2:9">
      <c r="B36" s="345"/>
      <c r="C36" s="346" t="s">
        <v>302</v>
      </c>
      <c r="D36" s="336">
        <v>4878000</v>
      </c>
      <c r="E36" s="336">
        <v>15000</v>
      </c>
      <c r="F36" s="337">
        <v>4893000</v>
      </c>
      <c r="G36" s="336">
        <v>2407868.58</v>
      </c>
      <c r="H36" s="336">
        <v>2394979.69</v>
      </c>
      <c r="I36" s="337">
        <v>2485131.42</v>
      </c>
    </row>
    <row r="37" spans="2:9">
      <c r="B37" s="345"/>
      <c r="C37" s="346" t="s">
        <v>303</v>
      </c>
      <c r="D37" s="336">
        <v>853350</v>
      </c>
      <c r="E37" s="336">
        <v>-320</v>
      </c>
      <c r="F37" s="337">
        <v>853030</v>
      </c>
      <c r="G37" s="336">
        <v>186396.45</v>
      </c>
      <c r="H37" s="336">
        <v>186396.45</v>
      </c>
      <c r="I37" s="337">
        <v>666633.55000000005</v>
      </c>
    </row>
    <row r="38" spans="2:9">
      <c r="B38" s="345"/>
      <c r="C38" s="346" t="s">
        <v>304</v>
      </c>
      <c r="D38" s="336">
        <v>22289600</v>
      </c>
      <c r="E38" s="336">
        <v>53890.7</v>
      </c>
      <c r="F38" s="337">
        <v>22343490.699999999</v>
      </c>
      <c r="G38" s="336">
        <v>6995702.6200000001</v>
      </c>
      <c r="H38" s="336">
        <v>6808015</v>
      </c>
      <c r="I38" s="337">
        <v>15347788.08</v>
      </c>
    </row>
    <row r="39" spans="2:9">
      <c r="B39" s="345"/>
      <c r="C39" s="346" t="s">
        <v>305</v>
      </c>
      <c r="D39" s="336">
        <v>15140000</v>
      </c>
      <c r="E39" s="336">
        <v>1023.9</v>
      </c>
      <c r="F39" s="337">
        <v>15141023.9</v>
      </c>
      <c r="G39" s="336">
        <v>8076283.7599999998</v>
      </c>
      <c r="H39" s="336">
        <v>8076283.7599999998</v>
      </c>
      <c r="I39" s="337">
        <v>7064740.1399999997</v>
      </c>
    </row>
    <row r="40" spans="2:9">
      <c r="B40" s="545" t="s">
        <v>253</v>
      </c>
      <c r="C40" s="546"/>
      <c r="D40" s="335">
        <f t="shared" ref="D40:I40" si="4">SUM(D41:D49)</f>
        <v>51871472</v>
      </c>
      <c r="E40" s="335">
        <f t="shared" si="4"/>
        <v>-126243.95999999999</v>
      </c>
      <c r="F40" s="335">
        <f t="shared" si="4"/>
        <v>51745228.039999999</v>
      </c>
      <c r="G40" s="335">
        <f t="shared" si="4"/>
        <v>14395863.560000001</v>
      </c>
      <c r="H40" s="335">
        <f t="shared" si="4"/>
        <v>14146467.949999999</v>
      </c>
      <c r="I40" s="335">
        <f t="shared" si="4"/>
        <v>37349364.479999997</v>
      </c>
    </row>
    <row r="41" spans="2:9">
      <c r="B41" s="345"/>
      <c r="C41" s="346" t="s">
        <v>157</v>
      </c>
      <c r="D41" s="336">
        <v>0</v>
      </c>
      <c r="E41" s="336">
        <v>0</v>
      </c>
      <c r="F41" s="337">
        <f t="shared" ref="F41:F49" si="5">D41+E41</f>
        <v>0</v>
      </c>
      <c r="G41" s="336">
        <v>0</v>
      </c>
      <c r="H41" s="336">
        <v>0</v>
      </c>
      <c r="I41" s="337">
        <f t="shared" si="1"/>
        <v>0</v>
      </c>
    </row>
    <row r="42" spans="2:9">
      <c r="B42" s="345"/>
      <c r="C42" s="346" t="s">
        <v>159</v>
      </c>
      <c r="D42" s="336">
        <v>0</v>
      </c>
      <c r="E42" s="336">
        <v>0</v>
      </c>
      <c r="F42" s="337">
        <f t="shared" si="5"/>
        <v>0</v>
      </c>
      <c r="G42" s="336">
        <v>0</v>
      </c>
      <c r="H42" s="336">
        <v>0</v>
      </c>
      <c r="I42" s="337">
        <f t="shared" si="1"/>
        <v>0</v>
      </c>
    </row>
    <row r="43" spans="2:9">
      <c r="B43" s="345"/>
      <c r="C43" s="346" t="s">
        <v>161</v>
      </c>
      <c r="D43" s="336">
        <v>0</v>
      </c>
      <c r="E43" s="336">
        <v>0</v>
      </c>
      <c r="F43" s="337">
        <f t="shared" si="5"/>
        <v>0</v>
      </c>
      <c r="G43" s="336">
        <v>0</v>
      </c>
      <c r="H43" s="336">
        <v>0</v>
      </c>
      <c r="I43" s="337">
        <f t="shared" si="1"/>
        <v>0</v>
      </c>
    </row>
    <row r="44" spans="2:9">
      <c r="B44" s="345"/>
      <c r="C44" s="346" t="s">
        <v>162</v>
      </c>
      <c r="D44" s="336">
        <v>51271472</v>
      </c>
      <c r="E44" s="336">
        <v>11100.04</v>
      </c>
      <c r="F44" s="337">
        <v>51282572.039999999</v>
      </c>
      <c r="G44" s="336">
        <v>14323863.560000001</v>
      </c>
      <c r="H44" s="336">
        <v>14074467.949999999</v>
      </c>
      <c r="I44" s="337">
        <v>36958708.479999997</v>
      </c>
    </row>
    <row r="45" spans="2:9">
      <c r="B45" s="345"/>
      <c r="C45" s="346" t="s">
        <v>164</v>
      </c>
      <c r="D45" s="336">
        <v>0</v>
      </c>
      <c r="E45" s="336">
        <v>0</v>
      </c>
      <c r="F45" s="337">
        <f t="shared" si="5"/>
        <v>0</v>
      </c>
      <c r="G45" s="336">
        <v>0</v>
      </c>
      <c r="H45" s="336">
        <v>0</v>
      </c>
      <c r="I45" s="337">
        <f t="shared" si="1"/>
        <v>0</v>
      </c>
    </row>
    <row r="46" spans="2:9">
      <c r="B46" s="345"/>
      <c r="C46" s="346" t="s">
        <v>306</v>
      </c>
      <c r="D46" s="336">
        <v>0</v>
      </c>
      <c r="E46" s="336">
        <v>0</v>
      </c>
      <c r="F46" s="337">
        <f t="shared" si="5"/>
        <v>0</v>
      </c>
      <c r="G46" s="336">
        <v>0</v>
      </c>
      <c r="H46" s="336">
        <v>0</v>
      </c>
      <c r="I46" s="337">
        <f t="shared" si="1"/>
        <v>0</v>
      </c>
    </row>
    <row r="47" spans="2:9">
      <c r="B47" s="345"/>
      <c r="C47" s="346" t="s">
        <v>168</v>
      </c>
      <c r="D47" s="336">
        <v>0</v>
      </c>
      <c r="E47" s="336">
        <v>0</v>
      </c>
      <c r="F47" s="337">
        <f t="shared" si="5"/>
        <v>0</v>
      </c>
      <c r="G47" s="336">
        <v>0</v>
      </c>
      <c r="H47" s="336">
        <v>0</v>
      </c>
      <c r="I47" s="337">
        <f t="shared" si="1"/>
        <v>0</v>
      </c>
    </row>
    <row r="48" spans="2:9">
      <c r="B48" s="345"/>
      <c r="C48" s="346" t="s">
        <v>169</v>
      </c>
      <c r="D48" s="336">
        <v>600000</v>
      </c>
      <c r="E48" s="336">
        <v>-137344</v>
      </c>
      <c r="F48" s="337">
        <v>462656</v>
      </c>
      <c r="G48" s="336">
        <v>72000</v>
      </c>
      <c r="H48" s="336">
        <v>72000</v>
      </c>
      <c r="I48" s="337">
        <v>390656</v>
      </c>
    </row>
    <row r="49" spans="2:9">
      <c r="B49" s="345"/>
      <c r="C49" s="346" t="s">
        <v>171</v>
      </c>
      <c r="D49" s="336">
        <v>0</v>
      </c>
      <c r="E49" s="336">
        <v>0</v>
      </c>
      <c r="F49" s="337">
        <f t="shared" si="5"/>
        <v>0</v>
      </c>
      <c r="G49" s="336">
        <v>0</v>
      </c>
      <c r="H49" s="336">
        <v>0</v>
      </c>
      <c r="I49" s="337">
        <f t="shared" si="1"/>
        <v>0</v>
      </c>
    </row>
    <row r="50" spans="2:9">
      <c r="B50" s="545" t="s">
        <v>307</v>
      </c>
      <c r="C50" s="546"/>
      <c r="D50" s="335">
        <f t="shared" ref="D50:I50" si="6">SUM(D51:D59)</f>
        <v>7820038</v>
      </c>
      <c r="E50" s="335">
        <f t="shared" si="6"/>
        <v>1281563.3</v>
      </c>
      <c r="F50" s="335">
        <f t="shared" si="6"/>
        <v>9101601.3000000007</v>
      </c>
      <c r="G50" s="335">
        <f t="shared" si="6"/>
        <v>1777021.44</v>
      </c>
      <c r="H50" s="335">
        <f t="shared" si="6"/>
        <v>1695466.48</v>
      </c>
      <c r="I50" s="335">
        <f t="shared" si="6"/>
        <v>7324579.8599999994</v>
      </c>
    </row>
    <row r="51" spans="2:9">
      <c r="B51" s="345"/>
      <c r="C51" s="346" t="s">
        <v>308</v>
      </c>
      <c r="D51" s="336">
        <v>1486700</v>
      </c>
      <c r="E51" s="336">
        <v>-116930.59</v>
      </c>
      <c r="F51" s="337">
        <v>1369769.41</v>
      </c>
      <c r="G51" s="336">
        <v>202124.9</v>
      </c>
      <c r="H51" s="336">
        <v>120569.94</v>
      </c>
      <c r="I51" s="337">
        <v>1167644.51</v>
      </c>
    </row>
    <row r="52" spans="2:9">
      <c r="B52" s="345"/>
      <c r="C52" s="346" t="s">
        <v>309</v>
      </c>
      <c r="D52" s="336">
        <v>624000</v>
      </c>
      <c r="E52" s="336">
        <v>41894</v>
      </c>
      <c r="F52" s="337">
        <v>665894</v>
      </c>
      <c r="G52" s="336">
        <v>41894</v>
      </c>
      <c r="H52" s="336">
        <v>41894</v>
      </c>
      <c r="I52" s="337">
        <v>624000</v>
      </c>
    </row>
    <row r="53" spans="2:9">
      <c r="B53" s="345"/>
      <c r="C53" s="346" t="s">
        <v>310</v>
      </c>
      <c r="D53" s="336">
        <v>0</v>
      </c>
      <c r="E53" s="336">
        <v>0</v>
      </c>
      <c r="F53" s="337">
        <f>D53+E53</f>
        <v>0</v>
      </c>
      <c r="G53" s="336">
        <v>0</v>
      </c>
      <c r="H53" s="336">
        <v>0</v>
      </c>
      <c r="I53" s="337">
        <f t="shared" si="1"/>
        <v>0</v>
      </c>
    </row>
    <row r="54" spans="2:9">
      <c r="B54" s="345"/>
      <c r="C54" s="346" t="s">
        <v>311</v>
      </c>
      <c r="D54" s="336">
        <v>2410000</v>
      </c>
      <c r="E54" s="336">
        <v>-405837.6</v>
      </c>
      <c r="F54" s="337">
        <v>2004162.4</v>
      </c>
      <c r="G54" s="336">
        <v>771562.4</v>
      </c>
      <c r="H54" s="336">
        <v>771562.4</v>
      </c>
      <c r="I54" s="337">
        <v>1232600</v>
      </c>
    </row>
    <row r="55" spans="2:9">
      <c r="B55" s="345"/>
      <c r="C55" s="346" t="s">
        <v>312</v>
      </c>
      <c r="D55" s="336">
        <v>0</v>
      </c>
      <c r="E55" s="336">
        <v>980279.99</v>
      </c>
      <c r="F55" s="337">
        <v>980279.99</v>
      </c>
      <c r="G55" s="336">
        <v>30279.99</v>
      </c>
      <c r="H55" s="336">
        <v>30279.99</v>
      </c>
      <c r="I55" s="337">
        <v>950000</v>
      </c>
    </row>
    <row r="56" spans="2:9">
      <c r="B56" s="345"/>
      <c r="C56" s="346" t="s">
        <v>313</v>
      </c>
      <c r="D56" s="336">
        <v>640988</v>
      </c>
      <c r="E56" s="336">
        <v>347157.5</v>
      </c>
      <c r="F56" s="337">
        <v>988145.5</v>
      </c>
      <c r="G56" s="336">
        <v>296160.15000000002</v>
      </c>
      <c r="H56" s="336">
        <v>296160.15000000002</v>
      </c>
      <c r="I56" s="337">
        <v>691985.35</v>
      </c>
    </row>
    <row r="57" spans="2:9">
      <c r="B57" s="345"/>
      <c r="C57" s="346" t="s">
        <v>314</v>
      </c>
      <c r="D57" s="336">
        <v>0</v>
      </c>
      <c r="E57" s="336">
        <v>435000</v>
      </c>
      <c r="F57" s="337">
        <f>D57+E57</f>
        <v>435000</v>
      </c>
      <c r="G57" s="336">
        <v>435000</v>
      </c>
      <c r="H57" s="336">
        <v>435000</v>
      </c>
      <c r="I57" s="337">
        <f t="shared" si="1"/>
        <v>0</v>
      </c>
    </row>
    <row r="58" spans="2:9">
      <c r="B58" s="345"/>
      <c r="C58" s="346" t="s">
        <v>315</v>
      </c>
      <c r="D58" s="336">
        <v>0</v>
      </c>
      <c r="E58" s="336">
        <v>0</v>
      </c>
      <c r="F58" s="337">
        <f>D58+E58</f>
        <v>0</v>
      </c>
      <c r="G58" s="336">
        <v>0</v>
      </c>
      <c r="H58" s="336">
        <v>0</v>
      </c>
      <c r="I58" s="337">
        <f t="shared" si="1"/>
        <v>0</v>
      </c>
    </row>
    <row r="59" spans="2:9">
      <c r="B59" s="345"/>
      <c r="C59" s="346" t="s">
        <v>37</v>
      </c>
      <c r="D59" s="336">
        <v>2658350</v>
      </c>
      <c r="E59" s="336">
        <v>0</v>
      </c>
      <c r="F59" s="337">
        <v>2658350</v>
      </c>
      <c r="G59" s="336">
        <v>0</v>
      </c>
      <c r="H59" s="336">
        <v>0</v>
      </c>
      <c r="I59" s="337">
        <f t="shared" si="1"/>
        <v>2658350</v>
      </c>
    </row>
    <row r="60" spans="2:9">
      <c r="B60" s="545" t="s">
        <v>193</v>
      </c>
      <c r="C60" s="546"/>
      <c r="D60" s="335">
        <f t="shared" ref="D60:I60" si="7">SUM(D61:D63)</f>
        <v>117075672.27999999</v>
      </c>
      <c r="E60" s="335">
        <f t="shared" si="7"/>
        <v>98764137</v>
      </c>
      <c r="F60" s="335">
        <f t="shared" si="7"/>
        <v>215839809.28</v>
      </c>
      <c r="G60" s="335">
        <f t="shared" si="7"/>
        <v>34588015.460000001</v>
      </c>
      <c r="H60" s="335">
        <f t="shared" si="7"/>
        <v>20233171.5</v>
      </c>
      <c r="I60" s="335">
        <f t="shared" si="7"/>
        <v>181251793.81999999</v>
      </c>
    </row>
    <row r="61" spans="2:9">
      <c r="B61" s="345"/>
      <c r="C61" s="346" t="s">
        <v>316</v>
      </c>
      <c r="D61" s="336">
        <v>116869320.95999999</v>
      </c>
      <c r="E61" s="336">
        <v>62204628</v>
      </c>
      <c r="F61" s="337">
        <v>179073948.96000001</v>
      </c>
      <c r="G61" s="336">
        <v>34381842.57</v>
      </c>
      <c r="H61" s="336">
        <v>20233171.5</v>
      </c>
      <c r="I61" s="337">
        <v>144692106.38999999</v>
      </c>
    </row>
    <row r="62" spans="2:9">
      <c r="B62" s="345"/>
      <c r="C62" s="346" t="s">
        <v>317</v>
      </c>
      <c r="D62" s="336">
        <v>206351.32</v>
      </c>
      <c r="E62" s="336">
        <v>36559509</v>
      </c>
      <c r="F62" s="337">
        <v>36765860.32</v>
      </c>
      <c r="G62" s="336">
        <v>206172.89</v>
      </c>
      <c r="H62" s="336">
        <v>0</v>
      </c>
      <c r="I62" s="337">
        <v>36559687.43</v>
      </c>
    </row>
    <row r="63" spans="2:9">
      <c r="B63" s="345"/>
      <c r="C63" s="346" t="s">
        <v>318</v>
      </c>
      <c r="D63" s="336">
        <v>0</v>
      </c>
      <c r="E63" s="336">
        <v>0</v>
      </c>
      <c r="F63" s="337">
        <f>D63+E63</f>
        <v>0</v>
      </c>
      <c r="G63" s="336">
        <v>0</v>
      </c>
      <c r="H63" s="336">
        <v>0</v>
      </c>
      <c r="I63" s="337">
        <f t="shared" si="1"/>
        <v>0</v>
      </c>
    </row>
    <row r="64" spans="2:9">
      <c r="B64" s="545" t="s">
        <v>319</v>
      </c>
      <c r="C64" s="546"/>
      <c r="D64" s="335">
        <f t="shared" ref="D64:I64" si="8">SUM(D65:D71)</f>
        <v>0</v>
      </c>
      <c r="E64" s="335">
        <f t="shared" si="8"/>
        <v>0</v>
      </c>
      <c r="F64" s="335">
        <f t="shared" si="8"/>
        <v>0</v>
      </c>
      <c r="G64" s="335">
        <f t="shared" si="8"/>
        <v>0</v>
      </c>
      <c r="H64" s="335">
        <f t="shared" si="8"/>
        <v>0</v>
      </c>
      <c r="I64" s="335">
        <f t="shared" si="8"/>
        <v>0</v>
      </c>
    </row>
    <row r="65" spans="2:9">
      <c r="B65" s="345"/>
      <c r="C65" s="346" t="s">
        <v>320</v>
      </c>
      <c r="D65" s="336">
        <v>0</v>
      </c>
      <c r="E65" s="336">
        <v>0</v>
      </c>
      <c r="F65" s="337">
        <f t="shared" ref="F65:F71" si="9">D65+E65</f>
        <v>0</v>
      </c>
      <c r="G65" s="336">
        <v>0</v>
      </c>
      <c r="H65" s="336">
        <v>0</v>
      </c>
      <c r="I65" s="337">
        <f t="shared" ref="I65:I73" si="10">F65-G65</f>
        <v>0</v>
      </c>
    </row>
    <row r="66" spans="2:9">
      <c r="B66" s="345"/>
      <c r="C66" s="346" t="s">
        <v>321</v>
      </c>
      <c r="D66" s="336">
        <v>0</v>
      </c>
      <c r="E66" s="336">
        <v>0</v>
      </c>
      <c r="F66" s="337">
        <f t="shared" si="9"/>
        <v>0</v>
      </c>
      <c r="G66" s="336">
        <v>0</v>
      </c>
      <c r="H66" s="336">
        <v>0</v>
      </c>
      <c r="I66" s="337">
        <f t="shared" si="10"/>
        <v>0</v>
      </c>
    </row>
    <row r="67" spans="2:9">
      <c r="B67" s="345"/>
      <c r="C67" s="346" t="s">
        <v>322</v>
      </c>
      <c r="D67" s="336">
        <v>0</v>
      </c>
      <c r="E67" s="336">
        <v>0</v>
      </c>
      <c r="F67" s="337">
        <f t="shared" si="9"/>
        <v>0</v>
      </c>
      <c r="G67" s="336">
        <v>0</v>
      </c>
      <c r="H67" s="336">
        <v>0</v>
      </c>
      <c r="I67" s="337">
        <f t="shared" si="10"/>
        <v>0</v>
      </c>
    </row>
    <row r="68" spans="2:9">
      <c r="B68" s="345"/>
      <c r="C68" s="346" t="s">
        <v>323</v>
      </c>
      <c r="D68" s="336">
        <v>0</v>
      </c>
      <c r="E68" s="336">
        <v>0</v>
      </c>
      <c r="F68" s="337">
        <f t="shared" si="9"/>
        <v>0</v>
      </c>
      <c r="G68" s="336">
        <v>0</v>
      </c>
      <c r="H68" s="336">
        <v>0</v>
      </c>
      <c r="I68" s="337">
        <f t="shared" si="10"/>
        <v>0</v>
      </c>
    </row>
    <row r="69" spans="2:9">
      <c r="B69" s="345"/>
      <c r="C69" s="346" t="s">
        <v>324</v>
      </c>
      <c r="D69" s="336">
        <v>0</v>
      </c>
      <c r="E69" s="336">
        <v>0</v>
      </c>
      <c r="F69" s="337">
        <f t="shared" si="9"/>
        <v>0</v>
      </c>
      <c r="G69" s="336">
        <v>0</v>
      </c>
      <c r="H69" s="336">
        <v>0</v>
      </c>
      <c r="I69" s="337">
        <f t="shared" si="10"/>
        <v>0</v>
      </c>
    </row>
    <row r="70" spans="2:9">
      <c r="B70" s="345"/>
      <c r="C70" s="346" t="s">
        <v>325</v>
      </c>
      <c r="D70" s="336">
        <v>0</v>
      </c>
      <c r="E70" s="336">
        <v>0</v>
      </c>
      <c r="F70" s="337">
        <f t="shared" si="9"/>
        <v>0</v>
      </c>
      <c r="G70" s="336">
        <v>0</v>
      </c>
      <c r="H70" s="336">
        <v>0</v>
      </c>
      <c r="I70" s="337">
        <f t="shared" si="10"/>
        <v>0</v>
      </c>
    </row>
    <row r="71" spans="2:9">
      <c r="B71" s="345"/>
      <c r="C71" s="346" t="s">
        <v>326</v>
      </c>
      <c r="D71" s="336">
        <v>0</v>
      </c>
      <c r="E71" s="336">
        <v>0</v>
      </c>
      <c r="F71" s="337">
        <f t="shared" si="9"/>
        <v>0</v>
      </c>
      <c r="G71" s="336">
        <v>0</v>
      </c>
      <c r="H71" s="336">
        <v>0</v>
      </c>
      <c r="I71" s="337">
        <f t="shared" si="10"/>
        <v>0</v>
      </c>
    </row>
    <row r="72" spans="2:9">
      <c r="B72" s="545" t="s">
        <v>165</v>
      </c>
      <c r="C72" s="546"/>
      <c r="D72" s="335">
        <f t="shared" ref="D72:I72" si="11">SUM(D73:D75)</f>
        <v>5567580</v>
      </c>
      <c r="E72" s="335">
        <f t="shared" si="11"/>
        <v>0</v>
      </c>
      <c r="F72" s="335">
        <f t="shared" si="11"/>
        <v>5567580</v>
      </c>
      <c r="G72" s="335">
        <f t="shared" si="11"/>
        <v>2446580</v>
      </c>
      <c r="H72" s="335">
        <f t="shared" si="11"/>
        <v>2446580</v>
      </c>
      <c r="I72" s="335">
        <f t="shared" si="11"/>
        <v>3121000</v>
      </c>
    </row>
    <row r="73" spans="2:9">
      <c r="B73" s="345"/>
      <c r="C73" s="346" t="s">
        <v>175</v>
      </c>
      <c r="D73" s="336">
        <v>0</v>
      </c>
      <c r="E73" s="336">
        <v>10000</v>
      </c>
      <c r="F73" s="337">
        <v>10000</v>
      </c>
      <c r="G73" s="336">
        <v>10000</v>
      </c>
      <c r="H73" s="336">
        <v>10000</v>
      </c>
      <c r="I73" s="337">
        <f t="shared" si="10"/>
        <v>0</v>
      </c>
    </row>
    <row r="74" spans="2:9">
      <c r="B74" s="345"/>
      <c r="C74" s="346" t="s">
        <v>50</v>
      </c>
      <c r="D74" s="336">
        <v>0</v>
      </c>
      <c r="E74" s="336">
        <v>0</v>
      </c>
      <c r="F74" s="337">
        <f>D74+E74</f>
        <v>0</v>
      </c>
      <c r="G74" s="336">
        <v>0</v>
      </c>
      <c r="H74" s="336">
        <v>0</v>
      </c>
      <c r="I74" s="337">
        <f>F74-G74</f>
        <v>0</v>
      </c>
    </row>
    <row r="75" spans="2:9">
      <c r="B75" s="345"/>
      <c r="C75" s="346" t="s">
        <v>178</v>
      </c>
      <c r="D75" s="336">
        <v>5567580</v>
      </c>
      <c r="E75" s="336">
        <v>-10000</v>
      </c>
      <c r="F75" s="337">
        <v>5557580</v>
      </c>
      <c r="G75" s="336">
        <v>2436580</v>
      </c>
      <c r="H75" s="336">
        <v>2436580</v>
      </c>
      <c r="I75" s="337">
        <v>3121000</v>
      </c>
    </row>
    <row r="76" spans="2:9">
      <c r="B76" s="545" t="s">
        <v>327</v>
      </c>
      <c r="C76" s="546"/>
      <c r="D76" s="335">
        <f t="shared" ref="D76:I76" si="12">SUM(D77:D83)</f>
        <v>118938219</v>
      </c>
      <c r="E76" s="335">
        <f t="shared" si="12"/>
        <v>-58237498.479999997</v>
      </c>
      <c r="F76" s="335">
        <f t="shared" si="12"/>
        <v>60700720.520000003</v>
      </c>
      <c r="G76" s="335">
        <f t="shared" si="12"/>
        <v>43669579.420000002</v>
      </c>
      <c r="H76" s="335">
        <f t="shared" si="12"/>
        <v>43530379.420000002</v>
      </c>
      <c r="I76" s="335">
        <f t="shared" si="12"/>
        <v>17031141.100000001</v>
      </c>
    </row>
    <row r="77" spans="2:9">
      <c r="B77" s="345"/>
      <c r="C77" s="346" t="s">
        <v>328</v>
      </c>
      <c r="D77" s="336">
        <v>81352880</v>
      </c>
      <c r="E77" s="336">
        <v>-33000000</v>
      </c>
      <c r="F77" s="337">
        <v>48352880</v>
      </c>
      <c r="G77" s="336">
        <v>35676434.780000001</v>
      </c>
      <c r="H77" s="336">
        <v>35676434.780000001</v>
      </c>
      <c r="I77" s="337">
        <v>12676445.220000001</v>
      </c>
    </row>
    <row r="78" spans="2:9">
      <c r="B78" s="345"/>
      <c r="C78" s="346" t="s">
        <v>181</v>
      </c>
      <c r="D78" s="336">
        <v>7585339</v>
      </c>
      <c r="E78" s="336">
        <v>-237560.4</v>
      </c>
      <c r="F78" s="337">
        <v>7347778.5999999996</v>
      </c>
      <c r="G78" s="336">
        <v>4182425.16</v>
      </c>
      <c r="H78" s="336">
        <v>4182425.16</v>
      </c>
      <c r="I78" s="337">
        <v>3165353.44</v>
      </c>
    </row>
    <row r="79" spans="2:9">
      <c r="B79" s="345"/>
      <c r="C79" s="346" t="s">
        <v>182</v>
      </c>
      <c r="D79" s="336">
        <v>0</v>
      </c>
      <c r="E79" s="336">
        <v>61.92</v>
      </c>
      <c r="F79" s="337">
        <v>61.92</v>
      </c>
      <c r="G79" s="336">
        <v>61.92</v>
      </c>
      <c r="H79" s="336">
        <v>61.92</v>
      </c>
      <c r="I79" s="337">
        <v>0</v>
      </c>
    </row>
    <row r="80" spans="2:9">
      <c r="B80" s="345"/>
      <c r="C80" s="346" t="s">
        <v>183</v>
      </c>
      <c r="D80" s="336">
        <v>0</v>
      </c>
      <c r="E80" s="336">
        <v>0</v>
      </c>
      <c r="F80" s="337">
        <f>D80+E80</f>
        <v>0</v>
      </c>
      <c r="G80" s="336">
        <v>0</v>
      </c>
      <c r="H80" s="336">
        <v>0</v>
      </c>
      <c r="I80" s="337">
        <f t="shared" ref="I80:I82" si="13">F80-G80</f>
        <v>0</v>
      </c>
    </row>
    <row r="81" spans="2:9">
      <c r="B81" s="345"/>
      <c r="C81" s="346" t="s">
        <v>184</v>
      </c>
      <c r="D81" s="336">
        <v>0</v>
      </c>
      <c r="E81" s="336">
        <v>0</v>
      </c>
      <c r="F81" s="337">
        <f>D81+E81</f>
        <v>0</v>
      </c>
      <c r="G81" s="336">
        <v>0</v>
      </c>
      <c r="H81" s="336">
        <v>0</v>
      </c>
      <c r="I81" s="337">
        <f t="shared" si="13"/>
        <v>0</v>
      </c>
    </row>
    <row r="82" spans="2:9">
      <c r="B82" s="345"/>
      <c r="C82" s="346" t="s">
        <v>185</v>
      </c>
      <c r="D82" s="336">
        <v>0</v>
      </c>
      <c r="E82" s="336">
        <v>0</v>
      </c>
      <c r="F82" s="337">
        <f>D82+E82</f>
        <v>0</v>
      </c>
      <c r="G82" s="336">
        <v>0</v>
      </c>
      <c r="H82" s="336">
        <v>0</v>
      </c>
      <c r="I82" s="337">
        <f t="shared" si="13"/>
        <v>0</v>
      </c>
    </row>
    <row r="83" spans="2:9">
      <c r="B83" s="345"/>
      <c r="C83" s="346" t="s">
        <v>329</v>
      </c>
      <c r="D83" s="338">
        <v>30000000</v>
      </c>
      <c r="E83" s="338">
        <v>-25000000</v>
      </c>
      <c r="F83" s="339">
        <v>5000000</v>
      </c>
      <c r="G83" s="338">
        <v>3810657.56</v>
      </c>
      <c r="H83" s="338">
        <v>3671457.56</v>
      </c>
      <c r="I83" s="337">
        <v>1189342.44</v>
      </c>
    </row>
    <row r="84" spans="2:9" s="344" customFormat="1">
      <c r="B84" s="340"/>
      <c r="C84" s="341" t="s">
        <v>330</v>
      </c>
      <c r="D84" s="342">
        <f t="shared" ref="D84:I84" si="14">D12+D20+D30+D40+D50+D60+D64+D72+D76</f>
        <v>1307962457.28</v>
      </c>
      <c r="E84" s="342">
        <f t="shared" si="14"/>
        <v>101975290.5</v>
      </c>
      <c r="F84" s="342">
        <f t="shared" si="14"/>
        <v>1409937747.78</v>
      </c>
      <c r="G84" s="342">
        <f t="shared" si="14"/>
        <v>546434360.14999998</v>
      </c>
      <c r="H84" s="342">
        <f t="shared" si="14"/>
        <v>518629457.71999997</v>
      </c>
      <c r="I84" s="343">
        <f t="shared" si="14"/>
        <v>863503387.63</v>
      </c>
    </row>
    <row r="85" spans="2:9">
      <c r="H85" s="162"/>
    </row>
    <row r="65538" spans="4:9">
      <c r="D65538" s="162"/>
      <c r="E65538" s="162"/>
      <c r="F65538" s="162"/>
      <c r="G65538" s="162"/>
      <c r="H65538" s="162"/>
      <c r="I65538" s="162"/>
    </row>
    <row r="65540" spans="4:9">
      <c r="H65540" s="162"/>
    </row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474"/>
  <sheetViews>
    <sheetView showGridLines="0" workbookViewId="0">
      <selection activeCell="E21" sqref="E21"/>
    </sheetView>
  </sheetViews>
  <sheetFormatPr baseColWidth="10" defaultColWidth="0" defaultRowHeight="15"/>
  <cols>
    <col min="1" max="1" width="7.140625" customWidth="1"/>
    <col min="2" max="2" width="42.140625" customWidth="1"/>
    <col min="3" max="3" width="15.28515625" bestFit="1" customWidth="1"/>
    <col min="4" max="4" width="13.7109375" bestFit="1" customWidth="1"/>
    <col min="5" max="5" width="15.28515625" bestFit="1" customWidth="1"/>
    <col min="6" max="7" width="13.7109375" bestFit="1" customWidth="1"/>
    <col min="8" max="8" width="15.28515625" bestFit="1" customWidth="1"/>
    <col min="9" max="9" width="2.7109375" customWidth="1"/>
    <col min="10" max="10" width="11.42578125" hidden="1" customWidth="1"/>
    <col min="11" max="11" width="11.42578125" hidden="1"/>
  </cols>
  <sheetData>
    <row r="1" spans="1:8">
      <c r="A1" s="547" t="s">
        <v>331</v>
      </c>
      <c r="B1" s="548"/>
      <c r="C1" s="548"/>
      <c r="D1" s="548"/>
      <c r="E1" s="548"/>
      <c r="F1" s="548"/>
      <c r="G1" s="548"/>
      <c r="H1" s="549"/>
    </row>
    <row r="2" spans="1:8">
      <c r="A2" s="550" t="s">
        <v>272</v>
      </c>
      <c r="B2" s="544"/>
      <c r="C2" s="544"/>
      <c r="D2" s="544"/>
      <c r="E2" s="544"/>
      <c r="F2" s="544"/>
      <c r="G2" s="544"/>
      <c r="H2" s="551"/>
    </row>
    <row r="3" spans="1:8">
      <c r="A3" s="550" t="s">
        <v>332</v>
      </c>
      <c r="B3" s="544"/>
      <c r="C3" s="544"/>
      <c r="D3" s="544"/>
      <c r="E3" s="544"/>
      <c r="F3" s="544"/>
      <c r="G3" s="544"/>
      <c r="H3" s="551"/>
    </row>
    <row r="4" spans="1:8">
      <c r="A4" s="550" t="s">
        <v>200</v>
      </c>
      <c r="B4" s="544"/>
      <c r="C4" s="544"/>
      <c r="D4" s="544"/>
      <c r="E4" s="544"/>
      <c r="F4" s="544"/>
      <c r="G4" s="544"/>
      <c r="H4" s="551"/>
    </row>
    <row r="5" spans="1:8">
      <c r="A5" s="550" t="s">
        <v>235</v>
      </c>
      <c r="B5" s="544"/>
      <c r="C5" s="544"/>
      <c r="D5" s="544"/>
      <c r="E5" s="544"/>
      <c r="F5" s="544"/>
      <c r="G5" s="544"/>
      <c r="H5" s="551"/>
    </row>
    <row r="6" spans="1:8">
      <c r="A6" s="503" t="s">
        <v>75</v>
      </c>
      <c r="B6" s="541"/>
      <c r="C6" s="509" t="s">
        <v>274</v>
      </c>
      <c r="D6" s="510"/>
      <c r="E6" s="510"/>
      <c r="F6" s="510"/>
      <c r="G6" s="511"/>
      <c r="H6" s="512" t="s">
        <v>275</v>
      </c>
    </row>
    <row r="7" spans="1:8" ht="24.75">
      <c r="A7" s="505"/>
      <c r="B7" s="542"/>
      <c r="C7" s="278" t="s">
        <v>276</v>
      </c>
      <c r="D7" s="279" t="s">
        <v>277</v>
      </c>
      <c r="E7" s="278" t="s">
        <v>241</v>
      </c>
      <c r="F7" s="278" t="s">
        <v>242</v>
      </c>
      <c r="G7" s="278" t="s">
        <v>278</v>
      </c>
      <c r="H7" s="512"/>
    </row>
    <row r="8" spans="1:8">
      <c r="A8" s="507"/>
      <c r="B8" s="543"/>
      <c r="C8" s="280">
        <v>1</v>
      </c>
      <c r="D8" s="280">
        <v>2</v>
      </c>
      <c r="E8" s="280" t="s">
        <v>279</v>
      </c>
      <c r="F8" s="280">
        <v>4</v>
      </c>
      <c r="G8" s="280">
        <v>5</v>
      </c>
      <c r="H8" s="280" t="s">
        <v>280</v>
      </c>
    </row>
    <row r="9" spans="1:8">
      <c r="A9" s="347"/>
      <c r="B9" s="348"/>
      <c r="C9" s="335"/>
      <c r="D9" s="335"/>
      <c r="E9" s="335"/>
      <c r="F9" s="335"/>
      <c r="G9" s="335"/>
      <c r="H9" s="335"/>
    </row>
    <row r="10" spans="1:8">
      <c r="A10" s="349"/>
      <c r="B10" s="350" t="s">
        <v>333</v>
      </c>
      <c r="C10" s="335">
        <v>1018383872</v>
      </c>
      <c r="D10" s="335">
        <v>58223206.920000002</v>
      </c>
      <c r="E10" s="335">
        <v>1076607078.9200001</v>
      </c>
      <c r="F10" s="335">
        <v>445265425.04000002</v>
      </c>
      <c r="G10" s="335">
        <v>433053600.25</v>
      </c>
      <c r="H10" s="335">
        <v>631341653.88</v>
      </c>
    </row>
    <row r="11" spans="1:8">
      <c r="A11" s="349"/>
      <c r="B11" s="350" t="s">
        <v>334</v>
      </c>
      <c r="C11" s="335">
        <v>124895710.28</v>
      </c>
      <c r="D11" s="335">
        <v>100045700.3</v>
      </c>
      <c r="E11" s="335">
        <v>224941410.58000001</v>
      </c>
      <c r="F11" s="335">
        <v>36365036.899999999</v>
      </c>
      <c r="G11" s="335">
        <v>21928637.98</v>
      </c>
      <c r="H11" s="335">
        <v>188576373.68000001</v>
      </c>
    </row>
    <row r="12" spans="1:8" ht="24">
      <c r="A12" s="349"/>
      <c r="B12" s="350" t="s">
        <v>335</v>
      </c>
      <c r="C12" s="335">
        <v>118938219</v>
      </c>
      <c r="D12" s="335">
        <v>-58237498.479999997</v>
      </c>
      <c r="E12" s="335">
        <v>60700720.520000003</v>
      </c>
      <c r="F12" s="335">
        <v>43669579.420000002</v>
      </c>
      <c r="G12" s="335">
        <v>43530379.420000002</v>
      </c>
      <c r="H12" s="335">
        <v>17031141.100000001</v>
      </c>
    </row>
    <row r="13" spans="1:8">
      <c r="A13" s="349"/>
      <c r="B13" s="350" t="s">
        <v>164</v>
      </c>
      <c r="C13" s="335">
        <v>45744656</v>
      </c>
      <c r="D13" s="335">
        <v>1943881.76</v>
      </c>
      <c r="E13" s="335">
        <v>47688537.759999998</v>
      </c>
      <c r="F13" s="335">
        <v>21134318.789999999</v>
      </c>
      <c r="G13" s="335">
        <v>20116840.07</v>
      </c>
      <c r="H13" s="335">
        <v>26554218.969999999</v>
      </c>
    </row>
    <row r="14" spans="1:8">
      <c r="A14" s="349"/>
      <c r="B14" s="350"/>
      <c r="C14" s="335"/>
      <c r="D14" s="335"/>
      <c r="E14" s="335"/>
      <c r="F14" s="335"/>
      <c r="G14" s="335"/>
      <c r="H14" s="335"/>
    </row>
    <row r="15" spans="1:8" s="344" customFormat="1">
      <c r="A15" s="340"/>
      <c r="B15" s="341" t="s">
        <v>330</v>
      </c>
      <c r="C15" s="343">
        <f t="shared" ref="C15:H15" si="0">SUM(C10:C14)</f>
        <v>1307962457.28</v>
      </c>
      <c r="D15" s="343">
        <f t="shared" si="0"/>
        <v>101975290.50000001</v>
      </c>
      <c r="E15" s="343">
        <f t="shared" si="0"/>
        <v>1409937747.78</v>
      </c>
      <c r="F15" s="343">
        <f t="shared" si="0"/>
        <v>546434360.14999998</v>
      </c>
      <c r="G15" s="343">
        <f t="shared" si="0"/>
        <v>518629457.72000003</v>
      </c>
      <c r="H15" s="343">
        <f t="shared" si="0"/>
        <v>863503387.63</v>
      </c>
    </row>
    <row r="65468" spans="3:8">
      <c r="C65468" s="162"/>
      <c r="D65468" s="162"/>
      <c r="E65468" s="162"/>
      <c r="F65468" s="162"/>
      <c r="G65468" s="162"/>
      <c r="H65468" s="162"/>
    </row>
    <row r="65470" spans="3:8">
      <c r="D65470" s="162"/>
      <c r="F65470" s="162"/>
      <c r="G65470" s="162"/>
      <c r="H65470" s="162"/>
    </row>
    <row r="65471" spans="3:8">
      <c r="G65471" s="162"/>
    </row>
    <row r="65472" spans="3:8">
      <c r="G65472" s="162"/>
    </row>
    <row r="65473" spans="7:7">
      <c r="G65473" s="162"/>
    </row>
    <row r="65474" spans="7:7">
      <c r="G65474" s="162"/>
    </row>
  </sheetData>
  <mergeCells count="8">
    <mergeCell ref="A6:B8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7"/>
  <sheetViews>
    <sheetView showGridLines="0" workbookViewId="0">
      <selection activeCell="H15" sqref="H15"/>
    </sheetView>
  </sheetViews>
  <sheetFormatPr baseColWidth="10" defaultRowHeight="15"/>
  <cols>
    <col min="1" max="1" width="2.7109375" customWidth="1"/>
    <col min="2" max="2" width="35.140625" customWidth="1"/>
    <col min="3" max="8" width="18.7109375" customWidth="1"/>
    <col min="9" max="9" width="2.7109375" customWidth="1"/>
    <col min="10" max="10" width="11.42578125" hidden="1" customWidth="1"/>
    <col min="11" max="254" width="0" hidden="1" customWidth="1"/>
  </cols>
  <sheetData>
    <row r="1" spans="2:8">
      <c r="B1" s="547" t="s">
        <v>336</v>
      </c>
      <c r="C1" s="548"/>
      <c r="D1" s="548"/>
      <c r="E1" s="548"/>
      <c r="F1" s="548"/>
      <c r="G1" s="548"/>
      <c r="H1" s="549"/>
    </row>
    <row r="2" spans="2:8">
      <c r="B2" s="550" t="s">
        <v>272</v>
      </c>
      <c r="C2" s="544"/>
      <c r="D2" s="544"/>
      <c r="E2" s="544"/>
      <c r="F2" s="544"/>
      <c r="G2" s="544"/>
      <c r="H2" s="551"/>
    </row>
    <row r="3" spans="2:8">
      <c r="B3" s="550" t="s">
        <v>337</v>
      </c>
      <c r="C3" s="544"/>
      <c r="D3" s="544"/>
      <c r="E3" s="544"/>
      <c r="F3" s="544"/>
      <c r="G3" s="544"/>
      <c r="H3" s="551"/>
    </row>
    <row r="4" spans="2:8">
      <c r="B4" s="552" t="s">
        <v>200</v>
      </c>
      <c r="C4" s="553"/>
      <c r="D4" s="553"/>
      <c r="E4" s="553"/>
      <c r="F4" s="553"/>
      <c r="G4" s="553"/>
      <c r="H4" s="554"/>
    </row>
    <row r="5" spans="2:8">
      <c r="B5" s="276"/>
      <c r="C5" s="276"/>
      <c r="D5" s="276"/>
      <c r="E5" s="276"/>
      <c r="F5" s="276"/>
      <c r="G5" s="276"/>
      <c r="H5" s="276"/>
    </row>
    <row r="6" spans="2:8">
      <c r="B6" s="503" t="s">
        <v>75</v>
      </c>
      <c r="C6" s="509" t="s">
        <v>274</v>
      </c>
      <c r="D6" s="510"/>
      <c r="E6" s="510"/>
      <c r="F6" s="510"/>
      <c r="G6" s="511"/>
      <c r="H6" s="512" t="s">
        <v>275</v>
      </c>
    </row>
    <row r="7" spans="2:8" ht="24.75">
      <c r="B7" s="505"/>
      <c r="C7" s="278" t="s">
        <v>276</v>
      </c>
      <c r="D7" s="279" t="s">
        <v>277</v>
      </c>
      <c r="E7" s="278" t="s">
        <v>241</v>
      </c>
      <c r="F7" s="278" t="s">
        <v>242</v>
      </c>
      <c r="G7" s="278" t="s">
        <v>278</v>
      </c>
      <c r="H7" s="512"/>
    </row>
    <row r="8" spans="2:8">
      <c r="B8" s="507"/>
      <c r="C8" s="280">
        <v>1</v>
      </c>
      <c r="D8" s="280">
        <v>2</v>
      </c>
      <c r="E8" s="280" t="s">
        <v>279</v>
      </c>
      <c r="F8" s="280">
        <v>4</v>
      </c>
      <c r="G8" s="280">
        <v>5</v>
      </c>
      <c r="H8" s="280" t="s">
        <v>280</v>
      </c>
    </row>
    <row r="9" spans="2:8">
      <c r="B9" s="351"/>
      <c r="C9" s="352"/>
      <c r="D9" s="352"/>
      <c r="E9" s="352"/>
      <c r="F9" s="352"/>
      <c r="G9" s="352"/>
      <c r="H9" s="352"/>
    </row>
    <row r="10" spans="2:8">
      <c r="B10" s="353" t="s">
        <v>338</v>
      </c>
      <c r="C10" s="354">
        <v>5191104</v>
      </c>
      <c r="D10" s="354">
        <v>-350281.18</v>
      </c>
      <c r="E10" s="355">
        <v>4840822.82</v>
      </c>
      <c r="F10" s="354">
        <v>1803048.95</v>
      </c>
      <c r="G10" s="354">
        <v>1767236.01</v>
      </c>
      <c r="H10" s="355">
        <v>3037773.87</v>
      </c>
    </row>
    <row r="11" spans="2:8">
      <c r="B11" s="353" t="s">
        <v>339</v>
      </c>
      <c r="C11" s="354">
        <v>44014875</v>
      </c>
      <c r="D11" s="354">
        <v>3639498.66</v>
      </c>
      <c r="E11" s="355">
        <v>47654373.659999996</v>
      </c>
      <c r="F11" s="354">
        <v>20430956.800000001</v>
      </c>
      <c r="G11" s="354">
        <v>19992297.760000002</v>
      </c>
      <c r="H11" s="355">
        <v>27223416.859999999</v>
      </c>
    </row>
    <row r="12" spans="2:8">
      <c r="B12" s="353" t="s">
        <v>340</v>
      </c>
      <c r="C12" s="354">
        <v>175165850</v>
      </c>
      <c r="D12" s="354">
        <v>-55731616.170000002</v>
      </c>
      <c r="E12" s="355">
        <v>119434233.83</v>
      </c>
      <c r="F12" s="354">
        <v>70783984.349999994</v>
      </c>
      <c r="G12" s="354">
        <v>70323280.370000005</v>
      </c>
      <c r="H12" s="355">
        <v>48650249.479999997</v>
      </c>
    </row>
    <row r="13" spans="2:8">
      <c r="B13" s="353" t="s">
        <v>341</v>
      </c>
      <c r="C13" s="354">
        <v>30932661</v>
      </c>
      <c r="D13" s="354">
        <v>415074.92</v>
      </c>
      <c r="E13" s="355">
        <v>31347735.920000002</v>
      </c>
      <c r="F13" s="354">
        <v>13369047.27</v>
      </c>
      <c r="G13" s="354">
        <v>12758010.74</v>
      </c>
      <c r="H13" s="355">
        <v>17978688.649999999</v>
      </c>
    </row>
    <row r="14" spans="2:8">
      <c r="B14" s="353" t="s">
        <v>342</v>
      </c>
      <c r="C14" s="354">
        <v>61108781</v>
      </c>
      <c r="D14" s="354">
        <v>-1781493.03</v>
      </c>
      <c r="E14" s="355">
        <v>59327287.969999999</v>
      </c>
      <c r="F14" s="354">
        <v>22623347.649999999</v>
      </c>
      <c r="G14" s="354">
        <v>22166236.75</v>
      </c>
      <c r="H14" s="355">
        <v>36703940.32</v>
      </c>
    </row>
    <row r="15" spans="2:8">
      <c r="B15" s="353" t="s">
        <v>343</v>
      </c>
      <c r="C15" s="354">
        <v>423182408</v>
      </c>
      <c r="D15" s="354">
        <v>12634198.529999999</v>
      </c>
      <c r="E15" s="355">
        <v>435816606.52999997</v>
      </c>
      <c r="F15" s="354">
        <v>182147931.15000001</v>
      </c>
      <c r="G15" s="354">
        <v>174980913.28</v>
      </c>
      <c r="H15" s="355">
        <v>253668675.38</v>
      </c>
    </row>
    <row r="16" spans="2:8">
      <c r="B16" s="353" t="s">
        <v>344</v>
      </c>
      <c r="C16" s="354">
        <v>199282202</v>
      </c>
      <c r="D16" s="354">
        <v>42810319.490000002</v>
      </c>
      <c r="E16" s="355">
        <v>242092521.49000001</v>
      </c>
      <c r="F16" s="354">
        <v>101777178.39</v>
      </c>
      <c r="G16" s="354">
        <v>99744962.939999998</v>
      </c>
      <c r="H16" s="355">
        <v>140315343.09999999</v>
      </c>
    </row>
    <row r="17" spans="2:8">
      <c r="B17" s="353" t="s">
        <v>345</v>
      </c>
      <c r="C17" s="354">
        <v>5493956</v>
      </c>
      <c r="D17" s="354">
        <v>185231.35</v>
      </c>
      <c r="E17" s="355">
        <v>5679187.3499999996</v>
      </c>
      <c r="F17" s="354">
        <v>2476686.87</v>
      </c>
      <c r="G17" s="354">
        <v>2453154.35</v>
      </c>
      <c r="H17" s="355">
        <v>3202500.48</v>
      </c>
    </row>
    <row r="18" spans="2:8">
      <c r="B18" s="353" t="s">
        <v>346</v>
      </c>
      <c r="C18" s="354">
        <v>12474209</v>
      </c>
      <c r="D18" s="354">
        <v>-1495194.82</v>
      </c>
      <c r="E18" s="355">
        <v>10979014.18</v>
      </c>
      <c r="F18" s="354">
        <v>2818055.62</v>
      </c>
      <c r="G18" s="354">
        <v>2764664.66</v>
      </c>
      <c r="H18" s="355">
        <v>8160958.5599999996</v>
      </c>
    </row>
    <row r="19" spans="2:8">
      <c r="B19" s="353" t="s">
        <v>347</v>
      </c>
      <c r="C19" s="354">
        <v>88560127</v>
      </c>
      <c r="D19" s="354">
        <v>-356456.26</v>
      </c>
      <c r="E19" s="355">
        <v>88203670.739999995</v>
      </c>
      <c r="F19" s="354">
        <v>31911453.469999999</v>
      </c>
      <c r="G19" s="354">
        <v>31298270.699999999</v>
      </c>
      <c r="H19" s="355">
        <v>56292217.270000003</v>
      </c>
    </row>
    <row r="20" spans="2:8">
      <c r="B20" s="353" t="s">
        <v>348</v>
      </c>
      <c r="C20" s="354">
        <v>7887771</v>
      </c>
      <c r="D20" s="354">
        <v>-40056.199999999997</v>
      </c>
      <c r="E20" s="355">
        <v>7847714.7999999998</v>
      </c>
      <c r="F20" s="354">
        <v>3198679.01</v>
      </c>
      <c r="G20" s="354">
        <v>3137368.65</v>
      </c>
      <c r="H20" s="355">
        <v>4649035.79</v>
      </c>
    </row>
    <row r="21" spans="2:8">
      <c r="B21" s="353" t="s">
        <v>349</v>
      </c>
      <c r="C21" s="354">
        <v>154496532.28</v>
      </c>
      <c r="D21" s="354">
        <v>99921557.459999993</v>
      </c>
      <c r="E21" s="355">
        <v>254418089.74000001</v>
      </c>
      <c r="F21" s="354">
        <v>49583274.82</v>
      </c>
      <c r="G21" s="354">
        <v>34944655.880000003</v>
      </c>
      <c r="H21" s="355">
        <v>204834814.91999999</v>
      </c>
    </row>
    <row r="22" spans="2:8">
      <c r="B22" s="353" t="s">
        <v>350</v>
      </c>
      <c r="C22" s="354">
        <v>45744656</v>
      </c>
      <c r="D22" s="354">
        <v>1943881.76</v>
      </c>
      <c r="E22" s="355">
        <v>47688537.759999998</v>
      </c>
      <c r="F22" s="354">
        <v>21134318.789999999</v>
      </c>
      <c r="G22" s="354">
        <v>20116840.07</v>
      </c>
      <c r="H22" s="355">
        <v>26554218.969999999</v>
      </c>
    </row>
    <row r="23" spans="2:8">
      <c r="B23" s="353" t="s">
        <v>351</v>
      </c>
      <c r="C23" s="354">
        <v>13299933</v>
      </c>
      <c r="D23" s="354">
        <v>-34364.67</v>
      </c>
      <c r="E23" s="355">
        <v>13265568.33</v>
      </c>
      <c r="F23" s="354">
        <v>5623626.2199999997</v>
      </c>
      <c r="G23" s="354">
        <v>5613879.9000000004</v>
      </c>
      <c r="H23" s="355">
        <v>7641942.1100000003</v>
      </c>
    </row>
    <row r="24" spans="2:8">
      <c r="B24" s="353" t="s">
        <v>352</v>
      </c>
      <c r="C24" s="354">
        <v>41127392</v>
      </c>
      <c r="D24" s="354">
        <v>214990.66</v>
      </c>
      <c r="E24" s="355">
        <v>41342382.659999996</v>
      </c>
      <c r="F24" s="354">
        <v>16752770.789999999</v>
      </c>
      <c r="G24" s="354">
        <v>16567685.66</v>
      </c>
      <c r="H24" s="355">
        <v>24589611.870000001</v>
      </c>
    </row>
    <row r="25" spans="2:8">
      <c r="B25" s="356"/>
      <c r="C25" s="357">
        <f t="shared" ref="C25:H25" si="0">SUM(C10:C24)</f>
        <v>1307962457.28</v>
      </c>
      <c r="D25" s="357">
        <f t="shared" si="0"/>
        <v>101975290.49999999</v>
      </c>
      <c r="E25" s="357">
        <f t="shared" si="0"/>
        <v>1409937747.78</v>
      </c>
      <c r="F25" s="357">
        <f t="shared" si="0"/>
        <v>546434360.14999998</v>
      </c>
      <c r="G25" s="357">
        <f t="shared" si="0"/>
        <v>518629457.72000003</v>
      </c>
      <c r="H25" s="357">
        <f t="shared" si="0"/>
        <v>863503387.62999988</v>
      </c>
    </row>
    <row r="27" spans="2:8">
      <c r="C27" s="162"/>
      <c r="D27" s="162"/>
      <c r="E27" s="162"/>
      <c r="F27" s="162"/>
      <c r="G27" s="162"/>
      <c r="H27" s="162"/>
    </row>
  </sheetData>
  <mergeCells count="7">
    <mergeCell ref="B1:H1"/>
    <mergeCell ref="B2:H2"/>
    <mergeCell ref="B3:H3"/>
    <mergeCell ref="B4:H4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48"/>
  <sheetViews>
    <sheetView showGridLines="0" workbookViewId="0">
      <selection activeCell="C7" sqref="C7"/>
    </sheetView>
  </sheetViews>
  <sheetFormatPr baseColWidth="10" defaultColWidth="0" defaultRowHeight="14.25"/>
  <cols>
    <col min="1" max="1" width="2.7109375" style="358" customWidth="1"/>
    <col min="2" max="2" width="17.85546875" style="358" customWidth="1"/>
    <col min="3" max="3" width="59.85546875" style="358" customWidth="1"/>
    <col min="4" max="9" width="17.140625" style="383" customWidth="1"/>
    <col min="10" max="10" width="2.7109375" style="358" customWidth="1"/>
    <col min="11" max="16384" width="11.42578125" style="358" hidden="1"/>
  </cols>
  <sheetData>
    <row r="2" spans="2:11">
      <c r="B2" s="544" t="s">
        <v>0</v>
      </c>
      <c r="C2" s="544"/>
      <c r="D2" s="544"/>
      <c r="E2" s="544"/>
      <c r="F2" s="544"/>
      <c r="G2" s="544"/>
      <c r="H2" s="544"/>
      <c r="I2" s="544"/>
    </row>
    <row r="3" spans="2:11">
      <c r="B3" s="544" t="s">
        <v>272</v>
      </c>
      <c r="C3" s="544"/>
      <c r="D3" s="544"/>
      <c r="E3" s="544"/>
      <c r="F3" s="544"/>
      <c r="G3" s="544"/>
      <c r="H3" s="544"/>
      <c r="I3" s="544"/>
    </row>
    <row r="4" spans="2:11">
      <c r="B4" s="544" t="s">
        <v>353</v>
      </c>
      <c r="C4" s="544"/>
      <c r="D4" s="544"/>
      <c r="E4" s="544"/>
      <c r="F4" s="544"/>
      <c r="G4" s="544"/>
      <c r="H4" s="544"/>
      <c r="I4" s="544"/>
    </row>
    <row r="5" spans="2:11">
      <c r="B5" s="544" t="s">
        <v>200</v>
      </c>
      <c r="C5" s="544"/>
      <c r="D5" s="544"/>
      <c r="E5" s="544"/>
      <c r="F5" s="544"/>
      <c r="G5" s="544"/>
      <c r="H5" s="544"/>
      <c r="I5" s="544"/>
    </row>
    <row r="6" spans="2:11">
      <c r="B6" s="544" t="s">
        <v>235</v>
      </c>
      <c r="C6" s="544"/>
      <c r="D6" s="544"/>
      <c r="E6" s="544"/>
      <c r="F6" s="544"/>
      <c r="G6" s="544"/>
      <c r="H6" s="544"/>
      <c r="I6" s="544"/>
    </row>
    <row r="7" spans="2:11" ht="15">
      <c r="B7" s="333"/>
      <c r="C7" s="359"/>
      <c r="D7" s="557"/>
      <c r="E7" s="557"/>
      <c r="F7" s="557"/>
      <c r="G7" s="557"/>
      <c r="H7" s="557"/>
      <c r="I7" s="557"/>
      <c r="J7" s="557"/>
      <c r="K7" s="557"/>
    </row>
    <row r="8" spans="2:11">
      <c r="B8" s="558" t="s">
        <v>75</v>
      </c>
      <c r="C8" s="559"/>
      <c r="D8" s="564" t="s">
        <v>274</v>
      </c>
      <c r="E8" s="565"/>
      <c r="F8" s="565"/>
      <c r="G8" s="565"/>
      <c r="H8" s="566"/>
      <c r="I8" s="567" t="s">
        <v>275</v>
      </c>
    </row>
    <row r="9" spans="2:11" ht="27.75" customHeight="1">
      <c r="B9" s="560"/>
      <c r="C9" s="561"/>
      <c r="D9" s="360" t="s">
        <v>276</v>
      </c>
      <c r="E9" s="361" t="s">
        <v>277</v>
      </c>
      <c r="F9" s="360" t="s">
        <v>241</v>
      </c>
      <c r="G9" s="360" t="s">
        <v>242</v>
      </c>
      <c r="H9" s="360" t="s">
        <v>278</v>
      </c>
      <c r="I9" s="568"/>
    </row>
    <row r="10" spans="2:11">
      <c r="B10" s="562"/>
      <c r="C10" s="563"/>
      <c r="D10" s="362">
        <v>1</v>
      </c>
      <c r="E10" s="362">
        <v>2</v>
      </c>
      <c r="F10" s="362" t="s">
        <v>279</v>
      </c>
      <c r="G10" s="362">
        <v>4</v>
      </c>
      <c r="H10" s="362">
        <v>5</v>
      </c>
      <c r="I10" s="363" t="s">
        <v>280</v>
      </c>
    </row>
    <row r="11" spans="2:11">
      <c r="B11" s="364"/>
      <c r="C11" s="365"/>
      <c r="D11" s="366"/>
      <c r="E11" s="366"/>
      <c r="F11" s="366"/>
      <c r="G11" s="366"/>
      <c r="H11" s="366"/>
      <c r="I11" s="366"/>
    </row>
    <row r="12" spans="2:11">
      <c r="B12" s="569" t="s">
        <v>354</v>
      </c>
      <c r="C12" s="570"/>
      <c r="D12" s="367">
        <f t="shared" ref="D12:I12" si="0">SUM(D13:D20)</f>
        <v>365343233</v>
      </c>
      <c r="E12" s="367">
        <f t="shared" si="0"/>
        <v>46700494.019999996</v>
      </c>
      <c r="F12" s="367">
        <f t="shared" si="0"/>
        <v>412043727.01999998</v>
      </c>
      <c r="G12" s="367">
        <f t="shared" si="0"/>
        <v>174030847.12</v>
      </c>
      <c r="H12" s="367">
        <f t="shared" si="0"/>
        <v>170568118.03</v>
      </c>
      <c r="I12" s="367">
        <f t="shared" si="0"/>
        <v>238012879.89999998</v>
      </c>
    </row>
    <row r="13" spans="2:11" ht="15" customHeight="1">
      <c r="B13" s="555" t="s">
        <v>355</v>
      </c>
      <c r="C13" s="556"/>
      <c r="D13" s="368">
        <v>13299933</v>
      </c>
      <c r="E13" s="368">
        <v>-34364.67</v>
      </c>
      <c r="F13" s="369">
        <v>13265568.33</v>
      </c>
      <c r="G13" s="368">
        <v>5623626.2199999997</v>
      </c>
      <c r="H13" s="368">
        <v>5613879.9000000004</v>
      </c>
      <c r="I13" s="369">
        <v>7641942.1100000003</v>
      </c>
    </row>
    <row r="14" spans="2:11" ht="15" customHeight="1">
      <c r="B14" s="555" t="s">
        <v>356</v>
      </c>
      <c r="C14" s="556"/>
      <c r="D14" s="368">
        <v>1926129</v>
      </c>
      <c r="E14" s="368">
        <v>-45251.15</v>
      </c>
      <c r="F14" s="369">
        <v>1880877.85</v>
      </c>
      <c r="G14" s="368">
        <v>692771.23</v>
      </c>
      <c r="H14" s="368">
        <v>692771.23</v>
      </c>
      <c r="I14" s="369">
        <v>1188106.6200000001</v>
      </c>
    </row>
    <row r="15" spans="2:11" ht="15" customHeight="1">
      <c r="B15" s="555" t="s">
        <v>357</v>
      </c>
      <c r="C15" s="556"/>
      <c r="D15" s="368">
        <v>44897962</v>
      </c>
      <c r="E15" s="368">
        <v>-720500.48</v>
      </c>
      <c r="F15" s="369">
        <v>44177461.520000003</v>
      </c>
      <c r="G15" s="368">
        <v>16043183.720000001</v>
      </c>
      <c r="H15" s="368">
        <v>15427696.689999999</v>
      </c>
      <c r="I15" s="369">
        <v>28134277.800000001</v>
      </c>
    </row>
    <row r="16" spans="2:11" ht="15" customHeight="1">
      <c r="B16" s="555" t="s">
        <v>358</v>
      </c>
      <c r="C16" s="556"/>
      <c r="D16" s="368">
        <v>0</v>
      </c>
      <c r="E16" s="368">
        <v>0</v>
      </c>
      <c r="F16" s="369">
        <f>D16+E16</f>
        <v>0</v>
      </c>
      <c r="G16" s="368">
        <v>0</v>
      </c>
      <c r="H16" s="368">
        <v>0</v>
      </c>
      <c r="I16" s="369">
        <f t="shared" ref="I16:I18" si="1">+F16-G16</f>
        <v>0</v>
      </c>
    </row>
    <row r="17" spans="2:9">
      <c r="B17" s="555" t="s">
        <v>359</v>
      </c>
      <c r="C17" s="556"/>
      <c r="D17" s="368">
        <v>56227631</v>
      </c>
      <c r="E17" s="368">
        <v>2506231.4500000002</v>
      </c>
      <c r="F17" s="369">
        <v>58733862.450000003</v>
      </c>
      <c r="G17" s="368">
        <v>27114754.07</v>
      </c>
      <c r="H17" s="368">
        <v>26793250.09</v>
      </c>
      <c r="I17" s="369">
        <v>31619108.379999999</v>
      </c>
    </row>
    <row r="18" spans="2:9">
      <c r="B18" s="555" t="s">
        <v>360</v>
      </c>
      <c r="C18" s="556"/>
      <c r="D18" s="368">
        <v>0</v>
      </c>
      <c r="E18" s="368">
        <v>0</v>
      </c>
      <c r="F18" s="369">
        <f>D18+E18</f>
        <v>0</v>
      </c>
      <c r="G18" s="368">
        <v>0</v>
      </c>
      <c r="H18" s="368">
        <v>0</v>
      </c>
      <c r="I18" s="369">
        <f t="shared" si="1"/>
        <v>0</v>
      </c>
    </row>
    <row r="19" spans="2:9">
      <c r="B19" s="555" t="s">
        <v>361</v>
      </c>
      <c r="C19" s="556"/>
      <c r="D19" s="368">
        <v>203443357</v>
      </c>
      <c r="E19" s="368">
        <v>43381595.859999999</v>
      </c>
      <c r="F19" s="369">
        <v>246824952.86000001</v>
      </c>
      <c r="G19" s="368">
        <v>104004440.95</v>
      </c>
      <c r="H19" s="368">
        <v>101929024.84999999</v>
      </c>
      <c r="I19" s="369">
        <v>142820511.91</v>
      </c>
    </row>
    <row r="20" spans="2:9">
      <c r="B20" s="555" t="s">
        <v>362</v>
      </c>
      <c r="C20" s="556"/>
      <c r="D20" s="368">
        <v>45548221</v>
      </c>
      <c r="E20" s="368">
        <v>1612783.01</v>
      </c>
      <c r="F20" s="369">
        <v>47161004.009999998</v>
      </c>
      <c r="G20" s="368">
        <v>20552070.93</v>
      </c>
      <c r="H20" s="368">
        <v>20111495.27</v>
      </c>
      <c r="I20" s="369">
        <v>26608933.079999998</v>
      </c>
    </row>
    <row r="21" spans="2:9">
      <c r="B21" s="370"/>
      <c r="C21" s="371"/>
      <c r="D21" s="372"/>
      <c r="E21" s="372"/>
      <c r="F21" s="372"/>
      <c r="G21" s="372"/>
      <c r="H21" s="372"/>
      <c r="I21" s="372"/>
    </row>
    <row r="22" spans="2:9">
      <c r="B22" s="569" t="s">
        <v>363</v>
      </c>
      <c r="C22" s="570"/>
      <c r="D22" s="367">
        <f t="shared" ref="D22:I22" si="2">SUM(D23:D29)</f>
        <v>816651730.27999997</v>
      </c>
      <c r="E22" s="367">
        <f t="shared" si="2"/>
        <v>112110912.95999999</v>
      </c>
      <c r="F22" s="367">
        <f t="shared" si="2"/>
        <v>928762643.24000001</v>
      </c>
      <c r="G22" s="367">
        <f t="shared" si="2"/>
        <v>324387219.89000005</v>
      </c>
      <c r="H22" s="367">
        <f t="shared" si="2"/>
        <v>300209580.55000001</v>
      </c>
      <c r="I22" s="367">
        <f t="shared" si="2"/>
        <v>604375423.3499999</v>
      </c>
    </row>
    <row r="23" spans="2:9">
      <c r="B23" s="555" t="s">
        <v>364</v>
      </c>
      <c r="C23" s="556"/>
      <c r="D23" s="373">
        <v>31431316</v>
      </c>
      <c r="E23" s="373">
        <v>2268026.37</v>
      </c>
      <c r="F23" s="369">
        <v>33699342.369999997</v>
      </c>
      <c r="G23" s="368">
        <v>1473987.43</v>
      </c>
      <c r="H23" s="368">
        <v>1408975.47</v>
      </c>
      <c r="I23" s="369">
        <v>32225354.940000001</v>
      </c>
    </row>
    <row r="24" spans="2:9">
      <c r="B24" s="555" t="s">
        <v>365</v>
      </c>
      <c r="C24" s="556"/>
      <c r="D24" s="373">
        <v>545511672.27999997</v>
      </c>
      <c r="E24" s="373">
        <v>108988685.03</v>
      </c>
      <c r="F24" s="369">
        <v>654500357.30999994</v>
      </c>
      <c r="G24" s="368">
        <v>228458630.28999999</v>
      </c>
      <c r="H24" s="368">
        <v>206719806.91999999</v>
      </c>
      <c r="I24" s="369">
        <v>426041727.01999998</v>
      </c>
    </row>
    <row r="25" spans="2:9">
      <c r="B25" s="555" t="s">
        <v>366</v>
      </c>
      <c r="C25" s="556"/>
      <c r="D25" s="373">
        <v>4042611</v>
      </c>
      <c r="E25" s="373">
        <v>465299.27</v>
      </c>
      <c r="F25" s="369">
        <v>4507910.2699999996</v>
      </c>
      <c r="G25" s="368">
        <v>2105172.09</v>
      </c>
      <c r="H25" s="368">
        <v>2040388.24</v>
      </c>
      <c r="I25" s="369">
        <v>2402738.1800000002</v>
      </c>
    </row>
    <row r="26" spans="2:9">
      <c r="B26" s="555" t="s">
        <v>367</v>
      </c>
      <c r="C26" s="556"/>
      <c r="D26" s="373">
        <v>53518695</v>
      </c>
      <c r="E26" s="373">
        <v>542645.27</v>
      </c>
      <c r="F26" s="369">
        <v>54061340.270000003</v>
      </c>
      <c r="G26" s="368">
        <v>22687759.870000001</v>
      </c>
      <c r="H26" s="368">
        <v>22269736.18</v>
      </c>
      <c r="I26" s="369">
        <v>31373580.399999999</v>
      </c>
    </row>
    <row r="27" spans="2:9">
      <c r="B27" s="555" t="s">
        <v>368</v>
      </c>
      <c r="C27" s="556"/>
      <c r="D27" s="373">
        <v>47842653</v>
      </c>
      <c r="E27" s="373">
        <v>-1747391.68</v>
      </c>
      <c r="F27" s="369">
        <v>46095261.32</v>
      </c>
      <c r="G27" s="368">
        <v>16609674.75</v>
      </c>
      <c r="H27" s="368">
        <v>16349339.77</v>
      </c>
      <c r="I27" s="369">
        <v>29485586.57</v>
      </c>
    </row>
    <row r="28" spans="2:9">
      <c r="B28" s="555" t="s">
        <v>369</v>
      </c>
      <c r="C28" s="556"/>
      <c r="D28" s="373">
        <v>52717272</v>
      </c>
      <c r="E28" s="373">
        <v>2487086.48</v>
      </c>
      <c r="F28" s="369">
        <v>55204358.479999997</v>
      </c>
      <c r="G28" s="368">
        <v>24245897.039999999</v>
      </c>
      <c r="H28" s="368">
        <v>23131237.530000001</v>
      </c>
      <c r="I28" s="369">
        <v>30958461.440000001</v>
      </c>
    </row>
    <row r="29" spans="2:9">
      <c r="B29" s="555" t="s">
        <v>370</v>
      </c>
      <c r="C29" s="556"/>
      <c r="D29" s="373">
        <v>81587511</v>
      </c>
      <c r="E29" s="373">
        <v>-893437.78</v>
      </c>
      <c r="F29" s="369">
        <v>80694073.219999999</v>
      </c>
      <c r="G29" s="368">
        <v>28806098.420000002</v>
      </c>
      <c r="H29" s="368">
        <v>28290096.440000001</v>
      </c>
      <c r="I29" s="369">
        <v>51887974.799999997</v>
      </c>
    </row>
    <row r="30" spans="2:9">
      <c r="B30" s="370"/>
      <c r="C30" s="371"/>
      <c r="D30" s="374"/>
      <c r="E30" s="374"/>
      <c r="F30" s="372"/>
      <c r="G30" s="374"/>
      <c r="H30" s="374"/>
      <c r="I30" s="374"/>
    </row>
    <row r="31" spans="2:9">
      <c r="B31" s="569" t="s">
        <v>371</v>
      </c>
      <c r="C31" s="570"/>
      <c r="D31" s="375">
        <f t="shared" ref="D31:I31" si="3">SUM(D32:D40)</f>
        <v>7029275</v>
      </c>
      <c r="E31" s="375">
        <f t="shared" si="3"/>
        <v>1401382</v>
      </c>
      <c r="F31" s="375">
        <f t="shared" si="3"/>
        <v>8430657</v>
      </c>
      <c r="G31" s="375">
        <f t="shared" si="3"/>
        <v>4346713.7200000007</v>
      </c>
      <c r="H31" s="375">
        <f t="shared" si="3"/>
        <v>4321379.7200000007</v>
      </c>
      <c r="I31" s="375">
        <f t="shared" si="3"/>
        <v>4083943.2800000003</v>
      </c>
    </row>
    <row r="32" spans="2:9">
      <c r="B32" s="555" t="s">
        <v>372</v>
      </c>
      <c r="C32" s="556"/>
      <c r="D32" s="373">
        <v>5493956</v>
      </c>
      <c r="E32" s="373">
        <v>185231.35</v>
      </c>
      <c r="F32" s="369">
        <v>5679187.3499999996</v>
      </c>
      <c r="G32" s="373">
        <v>2476686.87</v>
      </c>
      <c r="H32" s="373">
        <v>2453154.35</v>
      </c>
      <c r="I32" s="369">
        <v>3202500.48</v>
      </c>
    </row>
    <row r="33" spans="2:9">
      <c r="B33" s="555" t="s">
        <v>373</v>
      </c>
      <c r="C33" s="556"/>
      <c r="D33" s="368">
        <v>0</v>
      </c>
      <c r="E33" s="368">
        <v>0</v>
      </c>
      <c r="F33" s="369">
        <f>D33+E33</f>
        <v>0</v>
      </c>
      <c r="G33" s="368">
        <v>0</v>
      </c>
      <c r="H33" s="368">
        <v>0</v>
      </c>
      <c r="I33" s="369">
        <f t="shared" ref="I33:I40" si="4">+F33-G33</f>
        <v>0</v>
      </c>
    </row>
    <row r="34" spans="2:9">
      <c r="B34" s="555" t="s">
        <v>374</v>
      </c>
      <c r="C34" s="556"/>
      <c r="D34" s="368">
        <v>0</v>
      </c>
      <c r="E34" s="368">
        <v>0</v>
      </c>
      <c r="F34" s="369">
        <f>D34+E34</f>
        <v>0</v>
      </c>
      <c r="G34" s="368">
        <v>0</v>
      </c>
      <c r="H34" s="368">
        <v>0</v>
      </c>
      <c r="I34" s="369">
        <f t="shared" si="4"/>
        <v>0</v>
      </c>
    </row>
    <row r="35" spans="2:9">
      <c r="B35" s="555" t="s">
        <v>375</v>
      </c>
      <c r="C35" s="556"/>
      <c r="D35" s="368">
        <v>0</v>
      </c>
      <c r="E35" s="368">
        <v>0</v>
      </c>
      <c r="F35" s="369">
        <f>D35+E35</f>
        <v>0</v>
      </c>
      <c r="G35" s="368">
        <v>0</v>
      </c>
      <c r="H35" s="368">
        <v>0</v>
      </c>
      <c r="I35" s="369">
        <f t="shared" si="4"/>
        <v>0</v>
      </c>
    </row>
    <row r="36" spans="2:9">
      <c r="B36" s="555" t="s">
        <v>376</v>
      </c>
      <c r="C36" s="556"/>
      <c r="D36" s="373">
        <v>1535319</v>
      </c>
      <c r="E36" s="373">
        <v>1216150.6499999999</v>
      </c>
      <c r="F36" s="369">
        <v>2751469.65</v>
      </c>
      <c r="G36" s="373">
        <v>1870026.85</v>
      </c>
      <c r="H36" s="373">
        <v>1868225.37</v>
      </c>
      <c r="I36" s="369">
        <v>881442.8</v>
      </c>
    </row>
    <row r="37" spans="2:9">
      <c r="B37" s="555" t="s">
        <v>377</v>
      </c>
      <c r="C37" s="556"/>
      <c r="D37" s="368">
        <v>0</v>
      </c>
      <c r="E37" s="368">
        <v>0</v>
      </c>
      <c r="F37" s="369">
        <f>D37+E37</f>
        <v>0</v>
      </c>
      <c r="G37" s="368">
        <v>0</v>
      </c>
      <c r="H37" s="368">
        <v>0</v>
      </c>
      <c r="I37" s="369">
        <f t="shared" si="4"/>
        <v>0</v>
      </c>
    </row>
    <row r="38" spans="2:9">
      <c r="B38" s="555" t="s">
        <v>378</v>
      </c>
      <c r="C38" s="556"/>
      <c r="D38" s="368">
        <v>0</v>
      </c>
      <c r="E38" s="368">
        <v>0</v>
      </c>
      <c r="F38" s="369">
        <f>D38+E38</f>
        <v>0</v>
      </c>
      <c r="G38" s="368">
        <v>0</v>
      </c>
      <c r="H38" s="368">
        <v>0</v>
      </c>
      <c r="I38" s="369">
        <f t="shared" si="4"/>
        <v>0</v>
      </c>
    </row>
    <row r="39" spans="2:9">
      <c r="B39" s="555" t="s">
        <v>379</v>
      </c>
      <c r="C39" s="556"/>
      <c r="D39" s="368">
        <v>0</v>
      </c>
      <c r="E39" s="368">
        <v>0</v>
      </c>
      <c r="F39" s="369">
        <f>D39+E39</f>
        <v>0</v>
      </c>
      <c r="G39" s="368">
        <v>0</v>
      </c>
      <c r="H39" s="368">
        <v>0</v>
      </c>
      <c r="I39" s="369">
        <f t="shared" si="4"/>
        <v>0</v>
      </c>
    </row>
    <row r="40" spans="2:9">
      <c r="B40" s="555" t="s">
        <v>380</v>
      </c>
      <c r="C40" s="556"/>
      <c r="D40" s="368">
        <v>0</v>
      </c>
      <c r="E40" s="368">
        <v>0</v>
      </c>
      <c r="F40" s="369">
        <f>D40+E40</f>
        <v>0</v>
      </c>
      <c r="G40" s="368">
        <v>0</v>
      </c>
      <c r="H40" s="368">
        <v>0</v>
      </c>
      <c r="I40" s="369">
        <f t="shared" si="4"/>
        <v>0</v>
      </c>
    </row>
    <row r="41" spans="2:9">
      <c r="B41" s="370"/>
      <c r="C41" s="371"/>
      <c r="D41" s="374"/>
      <c r="E41" s="374"/>
      <c r="F41" s="374"/>
      <c r="G41" s="374"/>
      <c r="H41" s="374"/>
      <c r="I41" s="374"/>
    </row>
    <row r="42" spans="2:9">
      <c r="B42" s="569" t="s">
        <v>381</v>
      </c>
      <c r="C42" s="570"/>
      <c r="D42" s="375">
        <f t="shared" ref="D42:I42" si="5">SUM(D43:D46)</f>
        <v>118938219</v>
      </c>
      <c r="E42" s="375">
        <f t="shared" si="5"/>
        <v>-58237498.480000004</v>
      </c>
      <c r="F42" s="375">
        <f t="shared" si="5"/>
        <v>60700720.520000003</v>
      </c>
      <c r="G42" s="376">
        <f t="shared" si="5"/>
        <v>43669579.420000002</v>
      </c>
      <c r="H42" s="375">
        <f t="shared" si="5"/>
        <v>43530379.420000002</v>
      </c>
      <c r="I42" s="375">
        <f t="shared" si="5"/>
        <v>17031141.100000001</v>
      </c>
    </row>
    <row r="43" spans="2:9">
      <c r="B43" s="555" t="s">
        <v>382</v>
      </c>
      <c r="C43" s="556"/>
      <c r="D43" s="373">
        <v>88938219</v>
      </c>
      <c r="E43" s="373">
        <v>-33237498.48</v>
      </c>
      <c r="F43" s="369">
        <v>55700720.520000003</v>
      </c>
      <c r="G43" s="373">
        <v>39858921.859999999</v>
      </c>
      <c r="H43" s="373">
        <v>39858921.859999999</v>
      </c>
      <c r="I43" s="369">
        <v>15841798.66</v>
      </c>
    </row>
    <row r="44" spans="2:9">
      <c r="B44" s="555" t="s">
        <v>383</v>
      </c>
      <c r="C44" s="556"/>
      <c r="D44" s="368">
        <v>0</v>
      </c>
      <c r="E44" s="368">
        <v>0</v>
      </c>
      <c r="F44" s="369">
        <f>D44+E44</f>
        <v>0</v>
      </c>
      <c r="G44" s="368">
        <v>0</v>
      </c>
      <c r="H44" s="368">
        <v>0</v>
      </c>
      <c r="I44" s="369">
        <f t="shared" ref="I44:I45" si="6">+F44-G44</f>
        <v>0</v>
      </c>
    </row>
    <row r="45" spans="2:9">
      <c r="B45" s="555" t="s">
        <v>384</v>
      </c>
      <c r="C45" s="556"/>
      <c r="D45" s="368">
        <v>0</v>
      </c>
      <c r="E45" s="368">
        <v>0</v>
      </c>
      <c r="F45" s="369">
        <f>D45+E45</f>
        <v>0</v>
      </c>
      <c r="G45" s="368">
        <v>0</v>
      </c>
      <c r="H45" s="368">
        <v>0</v>
      </c>
      <c r="I45" s="369">
        <f t="shared" si="6"/>
        <v>0</v>
      </c>
    </row>
    <row r="46" spans="2:9">
      <c r="B46" s="555" t="s">
        <v>385</v>
      </c>
      <c r="C46" s="556"/>
      <c r="D46" s="373">
        <v>30000000</v>
      </c>
      <c r="E46" s="373">
        <v>-25000000</v>
      </c>
      <c r="F46" s="369">
        <v>5000000</v>
      </c>
      <c r="G46" s="373">
        <v>3810657.56</v>
      </c>
      <c r="H46" s="373">
        <v>3671457.56</v>
      </c>
      <c r="I46" s="369">
        <v>1189342.44</v>
      </c>
    </row>
    <row r="47" spans="2:9">
      <c r="B47" s="377"/>
      <c r="C47" s="378"/>
      <c r="D47" s="379"/>
      <c r="E47" s="379"/>
      <c r="F47" s="379"/>
      <c r="G47" s="379"/>
      <c r="H47" s="379"/>
      <c r="I47" s="379"/>
    </row>
    <row r="48" spans="2:9">
      <c r="B48" s="380"/>
      <c r="C48" s="381" t="s">
        <v>330</v>
      </c>
      <c r="D48" s="382">
        <f t="shared" ref="D48:I48" si="7">SUM(D12,D22,D31,D42)</f>
        <v>1307962457.28</v>
      </c>
      <c r="E48" s="382">
        <f t="shared" si="7"/>
        <v>101975290.49999999</v>
      </c>
      <c r="F48" s="382">
        <f t="shared" si="7"/>
        <v>1409937747.78</v>
      </c>
      <c r="G48" s="382">
        <f t="shared" si="7"/>
        <v>546434360.1500001</v>
      </c>
      <c r="H48" s="382">
        <f t="shared" si="7"/>
        <v>518629457.72000009</v>
      </c>
      <c r="I48" s="382">
        <f t="shared" si="7"/>
        <v>863503387.62999988</v>
      </c>
    </row>
  </sheetData>
  <mergeCells count="41">
    <mergeCell ref="B42:C42"/>
    <mergeCell ref="B43:C43"/>
    <mergeCell ref="B44:C44"/>
    <mergeCell ref="B45:C45"/>
    <mergeCell ref="B46:C46"/>
    <mergeCell ref="B40:C40"/>
    <mergeCell ref="B28:C28"/>
    <mergeCell ref="B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7:C27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26:C26"/>
    <mergeCell ref="B14:C14"/>
    <mergeCell ref="B2:I2"/>
    <mergeCell ref="B3:I3"/>
    <mergeCell ref="B4:I4"/>
    <mergeCell ref="B5:I5"/>
    <mergeCell ref="B6:I6"/>
    <mergeCell ref="D7:K7"/>
    <mergeCell ref="B8:C10"/>
    <mergeCell ref="D8:H8"/>
    <mergeCell ref="I8:I9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>
      <selection activeCell="D7" sqref="D7"/>
    </sheetView>
  </sheetViews>
  <sheetFormatPr baseColWidth="10" defaultColWidth="0" defaultRowHeight="14.25" customHeight="1" zeroHeight="1"/>
  <cols>
    <col min="1" max="1" width="2.7109375" style="384" customWidth="1"/>
    <col min="2" max="3" width="11.42578125" style="384" customWidth="1"/>
    <col min="4" max="4" width="51.28515625" style="384" customWidth="1"/>
    <col min="5" max="5" width="17.28515625" style="384" customWidth="1"/>
    <col min="6" max="6" width="21" style="384" customWidth="1"/>
    <col min="7" max="10" width="17.28515625" style="384" customWidth="1"/>
    <col min="11" max="11" width="2.85546875" style="384" customWidth="1"/>
    <col min="12" max="16384" width="11.42578125" style="384" hidden="1"/>
  </cols>
  <sheetData>
    <row r="1" spans="2:10"/>
    <row r="2" spans="2:10">
      <c r="B2" s="544" t="s">
        <v>0</v>
      </c>
      <c r="C2" s="544"/>
      <c r="D2" s="544"/>
      <c r="E2" s="544"/>
      <c r="F2" s="544"/>
      <c r="G2" s="544"/>
      <c r="H2" s="544"/>
      <c r="I2" s="544"/>
      <c r="J2" s="579"/>
    </row>
    <row r="3" spans="2:10">
      <c r="B3" s="544" t="s">
        <v>272</v>
      </c>
      <c r="C3" s="544"/>
      <c r="D3" s="544"/>
      <c r="E3" s="544"/>
      <c r="F3" s="544"/>
      <c r="G3" s="544"/>
      <c r="H3" s="544"/>
      <c r="I3" s="544"/>
      <c r="J3" s="579"/>
    </row>
    <row r="4" spans="2:10">
      <c r="B4" s="544" t="s">
        <v>386</v>
      </c>
      <c r="C4" s="544"/>
      <c r="D4" s="544"/>
      <c r="E4" s="544"/>
      <c r="F4" s="544"/>
      <c r="G4" s="544"/>
      <c r="H4" s="544"/>
      <c r="I4" s="544"/>
      <c r="J4" s="579"/>
    </row>
    <row r="5" spans="2:10">
      <c r="B5" s="544" t="s">
        <v>200</v>
      </c>
      <c r="C5" s="544"/>
      <c r="D5" s="544"/>
      <c r="E5" s="544"/>
      <c r="F5" s="544"/>
      <c r="G5" s="544"/>
      <c r="H5" s="544"/>
      <c r="I5" s="544"/>
      <c r="J5" s="579"/>
    </row>
    <row r="6" spans="2:10">
      <c r="B6" s="544" t="s">
        <v>235</v>
      </c>
      <c r="C6" s="544"/>
      <c r="D6" s="544"/>
      <c r="E6" s="544"/>
      <c r="F6" s="544"/>
      <c r="G6" s="544"/>
      <c r="H6" s="544"/>
      <c r="I6" s="544"/>
      <c r="J6" s="579"/>
    </row>
    <row r="7" spans="2:10">
      <c r="B7" s="333"/>
      <c r="C7" s="333"/>
      <c r="D7" s="333"/>
      <c r="E7" s="333"/>
      <c r="F7" s="333"/>
      <c r="G7" s="333"/>
      <c r="H7" s="333"/>
      <c r="I7" s="333"/>
      <c r="J7" s="333"/>
    </row>
    <row r="8" spans="2:10">
      <c r="B8" s="558" t="s">
        <v>75</v>
      </c>
      <c r="C8" s="571"/>
      <c r="D8" s="559"/>
      <c r="E8" s="574" t="s">
        <v>387</v>
      </c>
      <c r="F8" s="575"/>
      <c r="G8" s="575"/>
      <c r="H8" s="575"/>
      <c r="I8" s="576"/>
      <c r="J8" s="577" t="s">
        <v>275</v>
      </c>
    </row>
    <row r="9" spans="2:10" ht="24">
      <c r="B9" s="560"/>
      <c r="C9" s="572"/>
      <c r="D9" s="561"/>
      <c r="E9" s="385" t="s">
        <v>276</v>
      </c>
      <c r="F9" s="403" t="s">
        <v>277</v>
      </c>
      <c r="G9" s="386" t="s">
        <v>241</v>
      </c>
      <c r="H9" s="386" t="s">
        <v>242</v>
      </c>
      <c r="I9" s="387" t="s">
        <v>278</v>
      </c>
      <c r="J9" s="578"/>
    </row>
    <row r="10" spans="2:10">
      <c r="B10" s="562"/>
      <c r="C10" s="573"/>
      <c r="D10" s="563"/>
      <c r="E10" s="388">
        <v>1</v>
      </c>
      <c r="F10" s="388">
        <v>2</v>
      </c>
      <c r="G10" s="388" t="s">
        <v>279</v>
      </c>
      <c r="H10" s="388">
        <v>4</v>
      </c>
      <c r="I10" s="389">
        <v>5</v>
      </c>
      <c r="J10" s="388" t="s">
        <v>280</v>
      </c>
    </row>
    <row r="11" spans="2:10" s="390" customFormat="1">
      <c r="B11" s="582" t="s">
        <v>388</v>
      </c>
      <c r="C11" s="583"/>
      <c r="D11" s="584"/>
      <c r="E11" s="396">
        <f t="shared" ref="E11:J11" si="0">SUM(E12,E15,E24,E28,E31,E36)</f>
        <v>1189024238.28</v>
      </c>
      <c r="F11" s="396">
        <f t="shared" si="0"/>
        <v>160212788.97999999</v>
      </c>
      <c r="G11" s="396">
        <f t="shared" si="0"/>
        <v>1349237027.2600002</v>
      </c>
      <c r="H11" s="396">
        <f t="shared" si="0"/>
        <v>502764780.73000002</v>
      </c>
      <c r="I11" s="396">
        <f t="shared" si="0"/>
        <v>475099078.30000001</v>
      </c>
      <c r="J11" s="396">
        <f t="shared" si="0"/>
        <v>846472246.53000009</v>
      </c>
    </row>
    <row r="12" spans="2:10" s="390" customFormat="1">
      <c r="B12" s="397"/>
      <c r="C12" s="585" t="s">
        <v>389</v>
      </c>
      <c r="D12" s="586"/>
      <c r="E12" s="398">
        <f t="shared" ref="E12:J12" si="1">SUM(E13:E14)</f>
        <v>0</v>
      </c>
      <c r="F12" s="398">
        <f t="shared" si="1"/>
        <v>0</v>
      </c>
      <c r="G12" s="398">
        <f t="shared" si="1"/>
        <v>0</v>
      </c>
      <c r="H12" s="398">
        <f t="shared" si="1"/>
        <v>0</v>
      </c>
      <c r="I12" s="398">
        <f t="shared" si="1"/>
        <v>0</v>
      </c>
      <c r="J12" s="398">
        <f t="shared" si="1"/>
        <v>0</v>
      </c>
    </row>
    <row r="13" spans="2:10" s="390" customFormat="1">
      <c r="B13" s="397"/>
      <c r="C13" s="399"/>
      <c r="D13" s="400" t="s">
        <v>390</v>
      </c>
      <c r="E13" s="401">
        <v>0</v>
      </c>
      <c r="F13" s="401">
        <v>0</v>
      </c>
      <c r="G13" s="391">
        <f t="shared" ref="G13:G38" si="2">IF(AND(F13&gt;=0,E13&gt;=0),SUM(E13:F13),"-")</f>
        <v>0</v>
      </c>
      <c r="H13" s="401">
        <v>0</v>
      </c>
      <c r="I13" s="401">
        <v>0</v>
      </c>
      <c r="J13" s="392">
        <f t="shared" ref="J13:J14" si="3">IF(AND(H13&gt;=0,G13&gt;=0),(G13-H13),"-")</f>
        <v>0</v>
      </c>
    </row>
    <row r="14" spans="2:10" s="390" customFormat="1">
      <c r="B14" s="397"/>
      <c r="C14" s="399"/>
      <c r="D14" s="400" t="s">
        <v>391</v>
      </c>
      <c r="E14" s="401">
        <v>0</v>
      </c>
      <c r="F14" s="401">
        <v>0</v>
      </c>
      <c r="G14" s="391">
        <f t="shared" si="2"/>
        <v>0</v>
      </c>
      <c r="H14" s="401">
        <v>0</v>
      </c>
      <c r="I14" s="401">
        <v>0</v>
      </c>
      <c r="J14" s="392">
        <f t="shared" si="3"/>
        <v>0</v>
      </c>
    </row>
    <row r="15" spans="2:10" s="390" customFormat="1">
      <c r="B15" s="397"/>
      <c r="C15" s="585" t="s">
        <v>392</v>
      </c>
      <c r="D15" s="586"/>
      <c r="E15" s="398">
        <f t="shared" ref="E15:J15" si="4">SUM(E16:E23)</f>
        <v>813958173.74000001</v>
      </c>
      <c r="F15" s="398">
        <f t="shared" si="4"/>
        <v>33321825.59</v>
      </c>
      <c r="G15" s="398">
        <f t="shared" si="4"/>
        <v>847279999.33000004</v>
      </c>
      <c r="H15" s="398">
        <f t="shared" si="4"/>
        <v>333578536.75999999</v>
      </c>
      <c r="I15" s="398">
        <f t="shared" si="4"/>
        <v>310488228.79000002</v>
      </c>
      <c r="J15" s="398">
        <f t="shared" si="4"/>
        <v>513701462.57000005</v>
      </c>
    </row>
    <row r="16" spans="2:10" s="390" customFormat="1">
      <c r="B16" s="397"/>
      <c r="C16" s="399"/>
      <c r="D16" s="400" t="s">
        <v>393</v>
      </c>
      <c r="E16" s="401">
        <v>747823522</v>
      </c>
      <c r="F16" s="402">
        <v>-4039177.92</v>
      </c>
      <c r="G16" s="391">
        <v>743784344.08000004</v>
      </c>
      <c r="H16" s="402">
        <v>302568906.77999997</v>
      </c>
      <c r="I16" s="402">
        <v>292031666.92000002</v>
      </c>
      <c r="J16" s="392">
        <v>441215437.30000001</v>
      </c>
    </row>
    <row r="17" spans="2:10" s="390" customFormat="1">
      <c r="B17" s="397"/>
      <c r="C17" s="399"/>
      <c r="D17" s="400" t="s">
        <v>394</v>
      </c>
      <c r="E17" s="401">
        <v>0</v>
      </c>
      <c r="F17" s="401">
        <v>0</v>
      </c>
      <c r="G17" s="391">
        <f t="shared" si="2"/>
        <v>0</v>
      </c>
      <c r="H17" s="401">
        <v>0</v>
      </c>
      <c r="I17" s="401">
        <v>0</v>
      </c>
      <c r="J17" s="392">
        <f t="shared" ref="J17:J22" si="5">+G17-H17</f>
        <v>0</v>
      </c>
    </row>
    <row r="18" spans="2:10" s="390" customFormat="1">
      <c r="B18" s="397"/>
      <c r="C18" s="399"/>
      <c r="D18" s="400" t="s">
        <v>395</v>
      </c>
      <c r="E18" s="401">
        <v>0</v>
      </c>
      <c r="F18" s="401">
        <v>0</v>
      </c>
      <c r="G18" s="391">
        <f t="shared" si="2"/>
        <v>0</v>
      </c>
      <c r="H18" s="401">
        <v>0</v>
      </c>
      <c r="I18" s="401">
        <v>0</v>
      </c>
      <c r="J18" s="392">
        <f t="shared" si="5"/>
        <v>0</v>
      </c>
    </row>
    <row r="19" spans="2:10" s="390" customFormat="1">
      <c r="B19" s="397"/>
      <c r="C19" s="399"/>
      <c r="D19" s="400" t="s">
        <v>396</v>
      </c>
      <c r="E19" s="401">
        <v>5493956</v>
      </c>
      <c r="F19" s="402">
        <v>183664.3</v>
      </c>
      <c r="G19" s="391">
        <v>5677620.2999999998</v>
      </c>
      <c r="H19" s="402">
        <v>2476686.87</v>
      </c>
      <c r="I19" s="402">
        <v>2453154.35</v>
      </c>
      <c r="J19" s="392">
        <v>3200933.43</v>
      </c>
    </row>
    <row r="20" spans="2:10" s="390" customFormat="1">
      <c r="B20" s="397"/>
      <c r="C20" s="399"/>
      <c r="D20" s="400" t="s">
        <v>397</v>
      </c>
      <c r="E20" s="401">
        <v>0</v>
      </c>
      <c r="F20" s="401">
        <v>0</v>
      </c>
      <c r="G20" s="391">
        <f t="shared" si="2"/>
        <v>0</v>
      </c>
      <c r="H20" s="401">
        <v>0</v>
      </c>
      <c r="I20" s="401">
        <v>0</v>
      </c>
      <c r="J20" s="392">
        <f t="shared" si="5"/>
        <v>0</v>
      </c>
    </row>
    <row r="21" spans="2:10" s="390" customFormat="1" ht="24">
      <c r="B21" s="397"/>
      <c r="C21" s="399"/>
      <c r="D21" s="400" t="s">
        <v>398</v>
      </c>
      <c r="E21" s="401">
        <v>0</v>
      </c>
      <c r="F21" s="401">
        <v>0</v>
      </c>
      <c r="G21" s="391">
        <f t="shared" si="2"/>
        <v>0</v>
      </c>
      <c r="H21" s="401">
        <v>0</v>
      </c>
      <c r="I21" s="401">
        <v>0</v>
      </c>
      <c r="J21" s="392">
        <f t="shared" si="5"/>
        <v>0</v>
      </c>
    </row>
    <row r="22" spans="2:10" s="390" customFormat="1">
      <c r="B22" s="397"/>
      <c r="C22" s="399"/>
      <c r="D22" s="400" t="s">
        <v>399</v>
      </c>
      <c r="E22" s="401">
        <v>0</v>
      </c>
      <c r="F22" s="401">
        <v>0</v>
      </c>
      <c r="G22" s="391">
        <f t="shared" si="2"/>
        <v>0</v>
      </c>
      <c r="H22" s="401">
        <v>0</v>
      </c>
      <c r="I22" s="401">
        <v>0</v>
      </c>
      <c r="J22" s="392">
        <f t="shared" si="5"/>
        <v>0</v>
      </c>
    </row>
    <row r="23" spans="2:10" s="390" customFormat="1">
      <c r="B23" s="397"/>
      <c r="C23" s="399"/>
      <c r="D23" s="400" t="s">
        <v>400</v>
      </c>
      <c r="E23" s="401">
        <v>60640695.740000002</v>
      </c>
      <c r="F23" s="402">
        <v>37177339.210000001</v>
      </c>
      <c r="G23" s="391">
        <v>97818034.950000003</v>
      </c>
      <c r="H23" s="402">
        <v>28532943.109999999</v>
      </c>
      <c r="I23" s="402">
        <v>16003407.52</v>
      </c>
      <c r="J23" s="392">
        <v>69285091.840000004</v>
      </c>
    </row>
    <row r="24" spans="2:10" s="390" customFormat="1">
      <c r="B24" s="397"/>
      <c r="C24" s="585" t="s">
        <v>401</v>
      </c>
      <c r="D24" s="586"/>
      <c r="E24" s="398">
        <f t="shared" ref="E24:J24" si="6">SUM(E25:E27)</f>
        <v>89101396</v>
      </c>
      <c r="F24" s="398">
        <f t="shared" si="6"/>
        <v>3610262.5700000003</v>
      </c>
      <c r="G24" s="398">
        <f t="shared" si="6"/>
        <v>92711658.569999993</v>
      </c>
      <c r="H24" s="398">
        <f t="shared" si="6"/>
        <v>42528699.090000004</v>
      </c>
      <c r="I24" s="398">
        <f t="shared" si="6"/>
        <v>41562225.759999998</v>
      </c>
      <c r="J24" s="398">
        <f t="shared" si="6"/>
        <v>50182959.480000004</v>
      </c>
    </row>
    <row r="25" spans="2:10" s="390" customFormat="1" ht="24">
      <c r="B25" s="397"/>
      <c r="C25" s="399"/>
      <c r="D25" s="400" t="s">
        <v>402</v>
      </c>
      <c r="E25" s="401">
        <v>52977631</v>
      </c>
      <c r="F25" s="402">
        <v>344081.12</v>
      </c>
      <c r="G25" s="391">
        <v>53321712.119999997</v>
      </c>
      <c r="H25" s="402">
        <v>24315032.989999998</v>
      </c>
      <c r="I25" s="402">
        <v>23997718.079999998</v>
      </c>
      <c r="J25" s="392">
        <v>29006679.129999999</v>
      </c>
    </row>
    <row r="26" spans="2:10" s="390" customFormat="1">
      <c r="B26" s="397"/>
      <c r="C26" s="399"/>
      <c r="D26" s="400" t="s">
        <v>403</v>
      </c>
      <c r="E26" s="401">
        <v>36123765</v>
      </c>
      <c r="F26" s="402">
        <v>3266181.45</v>
      </c>
      <c r="G26" s="391">
        <v>39389946.450000003</v>
      </c>
      <c r="H26" s="402">
        <v>18213666.100000001</v>
      </c>
      <c r="I26" s="402">
        <v>17564507.68</v>
      </c>
      <c r="J26" s="392">
        <v>21176280.350000001</v>
      </c>
    </row>
    <row r="27" spans="2:10" s="390" customFormat="1">
      <c r="B27" s="397"/>
      <c r="C27" s="399"/>
      <c r="D27" s="400" t="s">
        <v>404</v>
      </c>
      <c r="E27" s="401">
        <v>0</v>
      </c>
      <c r="F27" s="402">
        <v>0</v>
      </c>
      <c r="G27" s="391">
        <f t="shared" si="2"/>
        <v>0</v>
      </c>
      <c r="H27" s="402">
        <v>0</v>
      </c>
      <c r="I27" s="402">
        <v>0</v>
      </c>
      <c r="J27" s="392">
        <f>+G27-H27</f>
        <v>0</v>
      </c>
    </row>
    <row r="28" spans="2:10" s="390" customFormat="1">
      <c r="B28" s="397"/>
      <c r="C28" s="585" t="s">
        <v>405</v>
      </c>
      <c r="D28" s="586"/>
      <c r="E28" s="398">
        <f t="shared" ref="E28:J28" si="7">SUM(E29:E30)</f>
        <v>0</v>
      </c>
      <c r="F28" s="398">
        <f t="shared" si="7"/>
        <v>0</v>
      </c>
      <c r="G28" s="398">
        <f t="shared" si="7"/>
        <v>0</v>
      </c>
      <c r="H28" s="398">
        <f t="shared" si="7"/>
        <v>0</v>
      </c>
      <c r="I28" s="398">
        <f t="shared" si="7"/>
        <v>0</v>
      </c>
      <c r="J28" s="398">
        <f t="shared" si="7"/>
        <v>0</v>
      </c>
    </row>
    <row r="29" spans="2:10" s="390" customFormat="1">
      <c r="B29" s="397"/>
      <c r="C29" s="399"/>
      <c r="D29" s="400" t="s">
        <v>406</v>
      </c>
      <c r="E29" s="401">
        <v>0</v>
      </c>
      <c r="F29" s="401">
        <v>0</v>
      </c>
      <c r="G29" s="391">
        <f t="shared" si="2"/>
        <v>0</v>
      </c>
      <c r="H29" s="401">
        <v>0</v>
      </c>
      <c r="I29" s="401">
        <v>0</v>
      </c>
      <c r="J29" s="392">
        <f>+G29-H29</f>
        <v>0</v>
      </c>
    </row>
    <row r="30" spans="2:10" s="390" customFormat="1">
      <c r="B30" s="397"/>
      <c r="C30" s="399"/>
      <c r="D30" s="400" t="s">
        <v>407</v>
      </c>
      <c r="E30" s="401">
        <v>0</v>
      </c>
      <c r="F30" s="401">
        <v>0</v>
      </c>
      <c r="G30" s="391">
        <f t="shared" si="2"/>
        <v>0</v>
      </c>
      <c r="H30" s="401">
        <v>0</v>
      </c>
      <c r="I30" s="401">
        <v>0</v>
      </c>
      <c r="J30" s="392">
        <f>+G30-H30</f>
        <v>0</v>
      </c>
    </row>
    <row r="31" spans="2:10" s="390" customFormat="1">
      <c r="B31" s="397"/>
      <c r="C31" s="585" t="s">
        <v>408</v>
      </c>
      <c r="D31" s="586"/>
      <c r="E31" s="398">
        <f t="shared" ref="E31:J31" si="8">SUM(E32:E35)</f>
        <v>45744656</v>
      </c>
      <c r="F31" s="398">
        <f t="shared" si="8"/>
        <v>1943881.76</v>
      </c>
      <c r="G31" s="398">
        <f t="shared" si="8"/>
        <v>47688537.759999998</v>
      </c>
      <c r="H31" s="398">
        <f t="shared" si="8"/>
        <v>21134318.789999999</v>
      </c>
      <c r="I31" s="398">
        <f t="shared" si="8"/>
        <v>20116840.07</v>
      </c>
      <c r="J31" s="398">
        <f t="shared" si="8"/>
        <v>26554218.969999999</v>
      </c>
    </row>
    <row r="32" spans="2:10" s="390" customFormat="1">
      <c r="B32" s="397"/>
      <c r="C32" s="399"/>
      <c r="D32" s="400" t="s">
        <v>409</v>
      </c>
      <c r="E32" s="401">
        <v>45744656</v>
      </c>
      <c r="F32" s="402">
        <v>1943881.76</v>
      </c>
      <c r="G32" s="391">
        <v>47688537.759999998</v>
      </c>
      <c r="H32" s="402">
        <v>21134318.789999999</v>
      </c>
      <c r="I32" s="402">
        <v>20116840.07</v>
      </c>
      <c r="J32" s="392">
        <v>26554218.969999999</v>
      </c>
    </row>
    <row r="33" spans="2:10" s="390" customFormat="1">
      <c r="B33" s="397"/>
      <c r="C33" s="399"/>
      <c r="D33" s="400" t="s">
        <v>410</v>
      </c>
      <c r="E33" s="401">
        <v>0</v>
      </c>
      <c r="F33" s="401">
        <v>0</v>
      </c>
      <c r="G33" s="391">
        <f t="shared" si="2"/>
        <v>0</v>
      </c>
      <c r="H33" s="401">
        <v>0</v>
      </c>
      <c r="I33" s="401">
        <v>0</v>
      </c>
      <c r="J33" s="392">
        <f>+G33-H33</f>
        <v>0</v>
      </c>
    </row>
    <row r="34" spans="2:10" s="390" customFormat="1">
      <c r="B34" s="397"/>
      <c r="C34" s="399"/>
      <c r="D34" s="400" t="s">
        <v>411</v>
      </c>
      <c r="E34" s="401">
        <v>0</v>
      </c>
      <c r="F34" s="401">
        <v>0</v>
      </c>
      <c r="G34" s="391">
        <f t="shared" si="2"/>
        <v>0</v>
      </c>
      <c r="H34" s="401">
        <v>0</v>
      </c>
      <c r="I34" s="401">
        <v>0</v>
      </c>
      <c r="J34" s="392">
        <f>+G34-H34</f>
        <v>0</v>
      </c>
    </row>
    <row r="35" spans="2:10" s="390" customFormat="1" ht="24">
      <c r="B35" s="397"/>
      <c r="C35" s="399"/>
      <c r="D35" s="400" t="s">
        <v>412</v>
      </c>
      <c r="E35" s="401">
        <v>0</v>
      </c>
      <c r="F35" s="401">
        <v>0</v>
      </c>
      <c r="G35" s="391">
        <f>IF(AND(F35&gt;=0,E35&gt;=0),SUM(E35:F35),"-")</f>
        <v>0</v>
      </c>
      <c r="H35" s="401">
        <v>0</v>
      </c>
      <c r="I35" s="401">
        <v>0</v>
      </c>
      <c r="J35" s="392">
        <f>+G35-H35</f>
        <v>0</v>
      </c>
    </row>
    <row r="36" spans="2:10" s="390" customFormat="1">
      <c r="B36" s="397"/>
      <c r="C36" s="585" t="s">
        <v>413</v>
      </c>
      <c r="D36" s="586"/>
      <c r="E36" s="398">
        <f t="shared" ref="E36:J36" si="9">SUM(E37)</f>
        <v>240220012.53999999</v>
      </c>
      <c r="F36" s="398">
        <f t="shared" si="9"/>
        <v>121336819.06</v>
      </c>
      <c r="G36" s="398">
        <f t="shared" si="9"/>
        <v>361556831.60000002</v>
      </c>
      <c r="H36" s="398">
        <f t="shared" si="9"/>
        <v>105523226.09</v>
      </c>
      <c r="I36" s="398">
        <f t="shared" si="9"/>
        <v>102931783.68000001</v>
      </c>
      <c r="J36" s="398">
        <f t="shared" si="9"/>
        <v>256033605.50999999</v>
      </c>
    </row>
    <row r="37" spans="2:10" s="390" customFormat="1">
      <c r="B37" s="397"/>
      <c r="C37" s="399"/>
      <c r="D37" s="400" t="s">
        <v>414</v>
      </c>
      <c r="E37" s="401">
        <v>240220012.53999999</v>
      </c>
      <c r="F37" s="402">
        <v>121336819.06</v>
      </c>
      <c r="G37" s="391">
        <v>361556831.60000002</v>
      </c>
      <c r="H37" s="402">
        <v>105523226.09</v>
      </c>
      <c r="I37" s="402">
        <v>102931783.68000001</v>
      </c>
      <c r="J37" s="392">
        <v>256033605.50999999</v>
      </c>
    </row>
    <row r="38" spans="2:10" s="390" customFormat="1">
      <c r="B38" s="582" t="s">
        <v>415</v>
      </c>
      <c r="C38" s="583"/>
      <c r="D38" s="584"/>
      <c r="E38" s="401">
        <v>0</v>
      </c>
      <c r="F38" s="401">
        <v>0</v>
      </c>
      <c r="G38" s="391">
        <f t="shared" si="2"/>
        <v>0</v>
      </c>
      <c r="H38" s="401">
        <v>0</v>
      </c>
      <c r="I38" s="401">
        <v>0</v>
      </c>
      <c r="J38" s="392">
        <f>+G38-H38</f>
        <v>0</v>
      </c>
    </row>
    <row r="39" spans="2:10" s="390" customFormat="1">
      <c r="B39" s="582" t="s">
        <v>416</v>
      </c>
      <c r="C39" s="583"/>
      <c r="D39" s="584"/>
      <c r="E39" s="401">
        <v>88938219</v>
      </c>
      <c r="F39" s="402">
        <v>-33237498.48</v>
      </c>
      <c r="G39" s="391">
        <v>55700720.520000003</v>
      </c>
      <c r="H39" s="402">
        <v>39858921.859999999</v>
      </c>
      <c r="I39" s="402">
        <v>39858921.859999999</v>
      </c>
      <c r="J39" s="392">
        <v>15841798.66</v>
      </c>
    </row>
    <row r="40" spans="2:10" s="390" customFormat="1">
      <c r="B40" s="582" t="s">
        <v>417</v>
      </c>
      <c r="C40" s="583"/>
      <c r="D40" s="584"/>
      <c r="E40" s="401">
        <v>30000000</v>
      </c>
      <c r="F40" s="402">
        <v>-25000000</v>
      </c>
      <c r="G40" s="391">
        <v>5000000</v>
      </c>
      <c r="H40" s="402">
        <v>3810657.56</v>
      </c>
      <c r="I40" s="402">
        <v>3671457.56</v>
      </c>
      <c r="J40" s="392">
        <v>1189342.44</v>
      </c>
    </row>
    <row r="41" spans="2:10" s="390" customFormat="1">
      <c r="B41" s="587"/>
      <c r="C41" s="588"/>
      <c r="D41" s="589"/>
      <c r="E41" s="401"/>
      <c r="F41" s="402"/>
      <c r="G41" s="391"/>
      <c r="H41" s="402"/>
      <c r="I41" s="402"/>
      <c r="J41" s="392"/>
    </row>
    <row r="42" spans="2:10" s="390" customFormat="1">
      <c r="B42" s="340"/>
      <c r="C42" s="580" t="s">
        <v>330</v>
      </c>
      <c r="D42" s="581"/>
      <c r="E42" s="393">
        <f t="shared" ref="E42:J42" si="10">SUM(E11,E38,E39,E40,E41)</f>
        <v>1307962457.28</v>
      </c>
      <c r="F42" s="393">
        <f t="shared" si="10"/>
        <v>101975290.49999999</v>
      </c>
      <c r="G42" s="393">
        <f t="shared" si="10"/>
        <v>1409937747.7800002</v>
      </c>
      <c r="H42" s="393">
        <f t="shared" si="10"/>
        <v>546434360.14999998</v>
      </c>
      <c r="I42" s="393">
        <f t="shared" si="10"/>
        <v>518629457.72000003</v>
      </c>
      <c r="J42" s="393">
        <f t="shared" si="10"/>
        <v>863503387.63000011</v>
      </c>
    </row>
    <row r="43" spans="2:10" s="390" customFormat="1">
      <c r="E43" s="394"/>
      <c r="F43" s="394"/>
      <c r="G43" s="394"/>
      <c r="H43" s="394"/>
      <c r="I43" s="394"/>
      <c r="J43" s="394"/>
    </row>
    <row r="44" spans="2:10">
      <c r="E44" s="395"/>
      <c r="F44" s="395"/>
      <c r="G44" s="395"/>
      <c r="H44" s="395"/>
      <c r="I44" s="395"/>
      <c r="J44" s="395"/>
    </row>
    <row r="45" spans="2:10"/>
  </sheetData>
  <mergeCells count="20">
    <mergeCell ref="C42:D42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B41:D41"/>
    <mergeCell ref="B8:D10"/>
    <mergeCell ref="E8:I8"/>
    <mergeCell ref="J8:J9"/>
    <mergeCell ref="B2:J2"/>
    <mergeCell ref="B3:J3"/>
    <mergeCell ref="B4:J4"/>
    <mergeCell ref="B5:J5"/>
    <mergeCell ref="B6:J6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J28 G28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>
      <selection activeCell="D20" sqref="D20"/>
    </sheetView>
  </sheetViews>
  <sheetFormatPr baseColWidth="10" defaultColWidth="0" defaultRowHeight="14.25"/>
  <cols>
    <col min="1" max="1" width="8" style="358" customWidth="1"/>
    <col min="2" max="2" width="36" style="358" customWidth="1"/>
    <col min="3" max="4" width="26.85546875" style="358" customWidth="1"/>
    <col min="5" max="5" width="25.7109375" style="358" customWidth="1"/>
    <col min="6" max="6" width="3.85546875" style="358" customWidth="1"/>
    <col min="7" max="10" width="0" style="358" hidden="1" customWidth="1"/>
    <col min="11" max="16384" width="11.42578125" style="358" hidden="1"/>
  </cols>
  <sheetData>
    <row r="1" spans="2:5">
      <c r="B1" s="592" t="s">
        <v>0</v>
      </c>
      <c r="C1" s="593"/>
      <c r="D1" s="593"/>
      <c r="E1" s="594"/>
    </row>
    <row r="2" spans="2:5">
      <c r="B2" s="595" t="s">
        <v>219</v>
      </c>
      <c r="C2" s="596"/>
      <c r="D2" s="596"/>
      <c r="E2" s="597"/>
    </row>
    <row r="3" spans="2:5">
      <c r="B3" s="598" t="s">
        <v>418</v>
      </c>
      <c r="C3" s="599"/>
      <c r="D3" s="599"/>
      <c r="E3" s="600"/>
    </row>
    <row r="4" spans="2:5">
      <c r="B4" s="601" t="s">
        <v>419</v>
      </c>
      <c r="C4" s="404" t="s">
        <v>420</v>
      </c>
      <c r="D4" s="404" t="s">
        <v>421</v>
      </c>
      <c r="E4" s="405" t="s">
        <v>422</v>
      </c>
    </row>
    <row r="5" spans="2:5">
      <c r="B5" s="602"/>
      <c r="C5" s="404" t="s">
        <v>423</v>
      </c>
      <c r="D5" s="404" t="s">
        <v>424</v>
      </c>
      <c r="E5" s="405" t="s">
        <v>425</v>
      </c>
    </row>
    <row r="6" spans="2:5">
      <c r="B6" s="590" t="s">
        <v>426</v>
      </c>
      <c r="C6" s="591"/>
      <c r="D6" s="591"/>
      <c r="E6" s="603"/>
    </row>
    <row r="7" spans="2:5">
      <c r="B7" s="406" t="s">
        <v>427</v>
      </c>
      <c r="C7" s="407">
        <v>0</v>
      </c>
      <c r="D7" s="407">
        <v>3546000</v>
      </c>
      <c r="E7" s="408">
        <v>-3546000</v>
      </c>
    </row>
    <row r="8" spans="2:5">
      <c r="B8" s="406" t="s">
        <v>428</v>
      </c>
      <c r="C8" s="407">
        <v>0</v>
      </c>
      <c r="D8" s="407">
        <v>9130434.7799999993</v>
      </c>
      <c r="E8" s="408">
        <v>-9130434.7800000012</v>
      </c>
    </row>
    <row r="9" spans="2:5">
      <c r="B9" s="406" t="s">
        <v>429</v>
      </c>
      <c r="C9" s="407">
        <v>0</v>
      </c>
      <c r="D9" s="407">
        <v>21000000</v>
      </c>
      <c r="E9" s="408">
        <v>-21000000</v>
      </c>
    </row>
    <row r="10" spans="2:5">
      <c r="B10" s="409" t="s">
        <v>430</v>
      </c>
      <c r="C10" s="410">
        <f>SUM(C7:C9)</f>
        <v>0</v>
      </c>
      <c r="D10" s="410">
        <f>SUM(D7:D9)</f>
        <v>33676434.780000001</v>
      </c>
      <c r="E10" s="410">
        <f>SUM(E7:E9)</f>
        <v>-33676434.780000001</v>
      </c>
    </row>
    <row r="11" spans="2:5">
      <c r="B11" s="416"/>
      <c r="C11" s="417"/>
      <c r="D11" s="417"/>
      <c r="E11" s="418"/>
    </row>
    <row r="12" spans="2:5">
      <c r="B12" s="590" t="s">
        <v>431</v>
      </c>
      <c r="C12" s="591"/>
      <c r="D12" s="591"/>
      <c r="E12" s="591"/>
    </row>
    <row r="13" spans="2:5">
      <c r="B13" s="406" t="s">
        <v>432</v>
      </c>
      <c r="C13" s="411">
        <v>0</v>
      </c>
      <c r="D13" s="412">
        <v>2000000</v>
      </c>
      <c r="E13" s="412">
        <v>-2000000</v>
      </c>
    </row>
    <row r="14" spans="2:5">
      <c r="B14" s="409" t="s">
        <v>433</v>
      </c>
      <c r="C14" s="410">
        <f>SUM(C13:C13)</f>
        <v>0</v>
      </c>
      <c r="D14" s="410">
        <f>SUM(D13:D13)</f>
        <v>2000000</v>
      </c>
      <c r="E14" s="413">
        <f>SUM(E13:E13)</f>
        <v>-2000000</v>
      </c>
    </row>
    <row r="15" spans="2:5">
      <c r="B15" s="414" t="s">
        <v>128</v>
      </c>
      <c r="C15" s="415">
        <f>SUM(C10,C14)</f>
        <v>0</v>
      </c>
      <c r="D15" s="415">
        <f>SUM(D10,D14)</f>
        <v>35676434.780000001</v>
      </c>
      <c r="E15" s="415">
        <f>SUM(E10,E14)</f>
        <v>-35676434.780000001</v>
      </c>
    </row>
  </sheetData>
  <mergeCells count="6">
    <mergeCell ref="B12:E12"/>
    <mergeCell ref="B1:E1"/>
    <mergeCell ref="B2:E2"/>
    <mergeCell ref="B3:E3"/>
    <mergeCell ref="B4:B5"/>
    <mergeCell ref="B6:E6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20"/>
  <sheetViews>
    <sheetView showGridLines="0" workbookViewId="0">
      <selection activeCell="E12" sqref="E12"/>
    </sheetView>
  </sheetViews>
  <sheetFormatPr baseColWidth="10" defaultRowHeight="15"/>
  <cols>
    <col min="1" max="1" width="12.28515625" customWidth="1"/>
    <col min="2" max="2" width="48.28515625" customWidth="1"/>
    <col min="3" max="4" width="30.7109375" customWidth="1"/>
  </cols>
  <sheetData>
    <row r="2" spans="2:4">
      <c r="B2" s="592" t="s">
        <v>0</v>
      </c>
      <c r="C2" s="593"/>
      <c r="D2" s="594"/>
    </row>
    <row r="3" spans="2:4">
      <c r="B3" s="595" t="s">
        <v>434</v>
      </c>
      <c r="C3" s="596"/>
      <c r="D3" s="597"/>
    </row>
    <row r="4" spans="2:4" ht="17.25" customHeight="1">
      <c r="B4" s="598" t="s">
        <v>200</v>
      </c>
      <c r="C4" s="599"/>
      <c r="D4" s="600"/>
    </row>
    <row r="5" spans="2:4">
      <c r="B5" s="425"/>
      <c r="C5" s="426"/>
      <c r="D5" s="427"/>
    </row>
    <row r="6" spans="2:4">
      <c r="B6" s="405" t="s">
        <v>419</v>
      </c>
      <c r="C6" s="405" t="s">
        <v>242</v>
      </c>
      <c r="D6" s="405" t="s">
        <v>278</v>
      </c>
    </row>
    <row r="7" spans="2:4">
      <c r="B7" s="604" t="s">
        <v>435</v>
      </c>
      <c r="C7" s="604"/>
      <c r="D7" s="604"/>
    </row>
    <row r="8" spans="2:4">
      <c r="B8" s="419" t="s">
        <v>427</v>
      </c>
      <c r="C8" s="420">
        <v>2830134.44</v>
      </c>
      <c r="D8" s="420">
        <v>2830134.44</v>
      </c>
    </row>
    <row r="9" spans="2:4">
      <c r="B9" s="419" t="s">
        <v>428</v>
      </c>
      <c r="C9" s="420">
        <v>1208693.72</v>
      </c>
      <c r="D9" s="420">
        <v>1208693.72</v>
      </c>
    </row>
    <row r="10" spans="2:4">
      <c r="B10" s="419" t="s">
        <v>429</v>
      </c>
      <c r="C10" s="421">
        <v>123690</v>
      </c>
      <c r="D10" s="421">
        <v>123690</v>
      </c>
    </row>
    <row r="11" spans="2:4">
      <c r="B11" s="409" t="s">
        <v>436</v>
      </c>
      <c r="C11" s="422">
        <f>SUM(C8:C10)</f>
        <v>4162518.16</v>
      </c>
      <c r="D11" s="422">
        <f>SUM(D8:D10)</f>
        <v>4162518.16</v>
      </c>
    </row>
    <row r="12" spans="2:4">
      <c r="B12" s="604" t="s">
        <v>431</v>
      </c>
      <c r="C12" s="604"/>
      <c r="D12" s="604"/>
    </row>
    <row r="13" spans="2:4">
      <c r="B13" s="406" t="s">
        <v>437</v>
      </c>
      <c r="C13" s="423">
        <v>19907</v>
      </c>
      <c r="D13" s="423">
        <f>C13</f>
        <v>19907</v>
      </c>
    </row>
    <row r="14" spans="2:4">
      <c r="B14" s="409" t="s">
        <v>438</v>
      </c>
      <c r="C14" s="422">
        <f>SUM(C13:C13)</f>
        <v>19907</v>
      </c>
      <c r="D14" s="422">
        <f>SUM(D13:D13)</f>
        <v>19907</v>
      </c>
    </row>
    <row r="15" spans="2:4">
      <c r="B15" s="414" t="s">
        <v>128</v>
      </c>
      <c r="C15" s="424">
        <f>C14+C11</f>
        <v>4182425.16</v>
      </c>
      <c r="D15" s="424">
        <f>D14+D11</f>
        <v>4182425.16</v>
      </c>
    </row>
    <row r="20" spans="3:3">
      <c r="C20" s="162"/>
    </row>
  </sheetData>
  <mergeCells count="5">
    <mergeCell ref="B2:D2"/>
    <mergeCell ref="B3:D3"/>
    <mergeCell ref="B4:D4"/>
    <mergeCell ref="B7:D7"/>
    <mergeCell ref="B12:D12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D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activeCell="G22" sqref="G22"/>
    </sheetView>
  </sheetViews>
  <sheetFormatPr baseColWidth="10" defaultColWidth="0" defaultRowHeight="15" customHeight="1" zeroHeight="1"/>
  <cols>
    <col min="1" max="1" width="2.140625" customWidth="1"/>
    <col min="2" max="2" width="3" customWidth="1"/>
    <col min="3" max="3" width="23" customWidth="1"/>
    <col min="4" max="4" width="28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>
      <c r="B1" s="62"/>
      <c r="C1" s="63"/>
      <c r="D1" s="449"/>
      <c r="E1" s="449"/>
      <c r="F1" s="449"/>
      <c r="G1" s="450"/>
      <c r="H1" s="450"/>
      <c r="I1" s="450"/>
      <c r="J1" s="64"/>
      <c r="K1" s="450"/>
      <c r="L1" s="450"/>
      <c r="M1" s="62"/>
      <c r="N1" s="62"/>
    </row>
    <row r="2" spans="2:14">
      <c r="B2" s="62"/>
      <c r="C2" s="63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2:14">
      <c r="B3" s="62"/>
      <c r="C3" s="65"/>
      <c r="D3" s="451" t="s">
        <v>0</v>
      </c>
      <c r="E3" s="451"/>
      <c r="F3" s="451"/>
      <c r="G3" s="451"/>
      <c r="H3" s="451"/>
      <c r="I3" s="65"/>
      <c r="J3" s="65"/>
      <c r="K3" s="66"/>
      <c r="L3" s="66"/>
      <c r="M3" s="62"/>
      <c r="N3" s="62"/>
    </row>
    <row r="4" spans="2:14">
      <c r="B4" s="62"/>
      <c r="C4" s="65"/>
      <c r="D4" s="451" t="s">
        <v>73</v>
      </c>
      <c r="E4" s="451"/>
      <c r="F4" s="451"/>
      <c r="G4" s="451"/>
      <c r="H4" s="451"/>
      <c r="I4" s="65"/>
      <c r="J4" s="65"/>
      <c r="K4" s="66"/>
      <c r="L4" s="66"/>
      <c r="M4" s="62"/>
      <c r="N4" s="62"/>
    </row>
    <row r="5" spans="2:14">
      <c r="B5" s="62"/>
      <c r="C5" s="65"/>
      <c r="D5" s="451" t="s">
        <v>74</v>
      </c>
      <c r="E5" s="451"/>
      <c r="F5" s="451"/>
      <c r="G5" s="451"/>
      <c r="H5" s="451"/>
      <c r="I5" s="65"/>
      <c r="J5" s="65"/>
      <c r="K5" s="66"/>
      <c r="L5" s="66"/>
      <c r="M5" s="62"/>
      <c r="N5" s="62"/>
    </row>
    <row r="6" spans="2:14">
      <c r="B6" s="62"/>
      <c r="C6" s="65"/>
      <c r="D6" s="451" t="s">
        <v>3</v>
      </c>
      <c r="E6" s="451"/>
      <c r="F6" s="451"/>
      <c r="G6" s="451"/>
      <c r="H6" s="451"/>
      <c r="I6" s="65"/>
      <c r="J6" s="65"/>
      <c r="K6" s="66"/>
      <c r="L6" s="66"/>
      <c r="M6" s="62"/>
      <c r="N6" s="62"/>
    </row>
    <row r="7" spans="2:14">
      <c r="B7" s="67"/>
      <c r="C7" s="68"/>
      <c r="D7" s="436"/>
      <c r="E7" s="436"/>
      <c r="F7" s="436"/>
      <c r="G7" s="436"/>
      <c r="H7" s="436"/>
      <c r="I7" s="69"/>
      <c r="J7" s="70"/>
      <c r="K7" s="70"/>
      <c r="L7" s="70"/>
      <c r="M7" s="70"/>
      <c r="N7" s="70"/>
    </row>
    <row r="8" spans="2:14">
      <c r="B8" s="447"/>
      <c r="C8" s="447"/>
      <c r="D8" s="447"/>
      <c r="E8" s="447"/>
      <c r="F8" s="447"/>
      <c r="G8" s="447"/>
      <c r="H8" s="447"/>
      <c r="I8" s="447"/>
      <c r="J8" s="447"/>
      <c r="K8" s="62"/>
      <c r="L8" s="62"/>
      <c r="M8" s="62"/>
      <c r="N8" s="62"/>
    </row>
    <row r="9" spans="2:14">
      <c r="B9" s="447"/>
      <c r="C9" s="447"/>
      <c r="D9" s="447"/>
      <c r="E9" s="447"/>
      <c r="F9" s="447"/>
      <c r="G9" s="447"/>
      <c r="H9" s="447"/>
      <c r="I9" s="447"/>
      <c r="J9" s="447"/>
      <c r="K9" s="62"/>
      <c r="L9" s="62"/>
      <c r="M9" s="62"/>
      <c r="N9" s="62"/>
    </row>
    <row r="10" spans="2:14">
      <c r="B10" s="71"/>
      <c r="C10" s="452" t="s">
        <v>75</v>
      </c>
      <c r="D10" s="452"/>
      <c r="E10" s="72" t="s">
        <v>76</v>
      </c>
      <c r="F10" s="72" t="s">
        <v>77</v>
      </c>
      <c r="G10" s="73" t="s">
        <v>78</v>
      </c>
      <c r="H10" s="73" t="s">
        <v>79</v>
      </c>
      <c r="I10" s="73" t="s">
        <v>80</v>
      </c>
      <c r="J10" s="74"/>
      <c r="K10" s="75"/>
      <c r="L10" s="75"/>
      <c r="M10" s="75"/>
      <c r="N10" s="75"/>
    </row>
    <row r="11" spans="2:14">
      <c r="B11" s="76"/>
      <c r="C11" s="453"/>
      <c r="D11" s="453"/>
      <c r="E11" s="77">
        <v>1</v>
      </c>
      <c r="F11" s="77">
        <v>2</v>
      </c>
      <c r="G11" s="78">
        <v>3</v>
      </c>
      <c r="H11" s="78" t="s">
        <v>81</v>
      </c>
      <c r="I11" s="78" t="s">
        <v>82</v>
      </c>
      <c r="J11" s="79"/>
      <c r="K11" s="75"/>
      <c r="L11" s="75"/>
      <c r="M11" s="75"/>
      <c r="N11" s="75"/>
    </row>
    <row r="12" spans="2:14">
      <c r="B12" s="446"/>
      <c r="C12" s="447"/>
      <c r="D12" s="447"/>
      <c r="E12" s="447"/>
      <c r="F12" s="447"/>
      <c r="G12" s="447"/>
      <c r="H12" s="447"/>
      <c r="I12" s="447"/>
      <c r="J12" s="448"/>
      <c r="K12" s="62"/>
      <c r="L12" s="62"/>
      <c r="M12" s="62"/>
      <c r="N12" s="62"/>
    </row>
    <row r="13" spans="2:14">
      <c r="B13" s="455"/>
      <c r="C13" s="456"/>
      <c r="D13" s="456"/>
      <c r="E13" s="456"/>
      <c r="F13" s="456"/>
      <c r="G13" s="456"/>
      <c r="H13" s="456"/>
      <c r="I13" s="456"/>
      <c r="J13" s="457"/>
      <c r="K13" s="66"/>
      <c r="L13" s="66"/>
      <c r="M13" s="62"/>
      <c r="N13" s="62"/>
    </row>
    <row r="14" spans="2:14">
      <c r="B14" s="80"/>
      <c r="C14" s="458" t="s">
        <v>6</v>
      </c>
      <c r="D14" s="458"/>
      <c r="E14" s="81"/>
      <c r="F14" s="81"/>
      <c r="G14" s="81"/>
      <c r="H14" s="81"/>
      <c r="I14" s="81"/>
      <c r="J14" s="82"/>
      <c r="K14" s="66"/>
      <c r="L14" s="66"/>
      <c r="M14" s="62"/>
      <c r="N14" s="62"/>
    </row>
    <row r="15" spans="2:14">
      <c r="B15" s="80"/>
      <c r="C15" s="83"/>
      <c r="D15" s="83"/>
      <c r="E15" s="81"/>
      <c r="F15" s="81"/>
      <c r="G15" s="81"/>
      <c r="H15" s="81"/>
      <c r="I15" s="81"/>
      <c r="J15" s="82"/>
      <c r="K15" s="66"/>
      <c r="L15" s="66"/>
      <c r="M15" s="62"/>
      <c r="N15" s="62"/>
    </row>
    <row r="16" spans="2:14">
      <c r="B16" s="84"/>
      <c r="C16" s="459" t="s">
        <v>8</v>
      </c>
      <c r="D16" s="459"/>
      <c r="E16" s="85">
        <f>SUM(E18:E24)</f>
        <v>176497432.57999998</v>
      </c>
      <c r="F16" s="85">
        <f>SUM(F18:F24)</f>
        <v>3254194088.6700001</v>
      </c>
      <c r="G16" s="85">
        <f>SUM(G18:G24)</f>
        <v>3026180290.21</v>
      </c>
      <c r="H16" s="85">
        <f>SUM(H18:H24)</f>
        <v>404511231.04000026</v>
      </c>
      <c r="I16" s="85">
        <f>SUM(I18:I24)</f>
        <v>228013798.46000034</v>
      </c>
      <c r="J16" s="86"/>
      <c r="K16" s="66"/>
      <c r="L16" s="66"/>
      <c r="M16" s="62"/>
      <c r="N16" s="62"/>
    </row>
    <row r="17" spans="2:15">
      <c r="B17" s="87"/>
      <c r="C17" s="63"/>
      <c r="D17" s="63"/>
      <c r="E17" s="88"/>
      <c r="F17" s="88"/>
      <c r="G17" s="88"/>
      <c r="H17" s="88"/>
      <c r="I17" s="88"/>
      <c r="J17" s="89"/>
      <c r="K17" s="66"/>
      <c r="L17" s="66"/>
      <c r="M17" s="62"/>
      <c r="N17" s="62"/>
      <c r="O17" s="62"/>
    </row>
    <row r="18" spans="2:15">
      <c r="B18" s="87"/>
      <c r="C18" s="454" t="s">
        <v>10</v>
      </c>
      <c r="D18" s="454"/>
      <c r="E18" s="90">
        <v>136588085.08999997</v>
      </c>
      <c r="F18" s="90">
        <f>1741487908.31+484894022.31+446760376.05+582786976.8</f>
        <v>3255929283.4700003</v>
      </c>
      <c r="G18" s="90">
        <f>2449529039.51+547372021.12</f>
        <v>2996901060.6300001</v>
      </c>
      <c r="H18" s="91">
        <f>+E18+F18-G18</f>
        <v>395616307.93000031</v>
      </c>
      <c r="I18" s="91">
        <f>+H18-E18</f>
        <v>259028222.84000033</v>
      </c>
      <c r="J18" s="89"/>
      <c r="K18" s="66"/>
      <c r="L18" s="66"/>
      <c r="M18" s="62"/>
      <c r="N18" s="62"/>
      <c r="O18" s="62"/>
    </row>
    <row r="19" spans="2:15">
      <c r="B19" s="87"/>
      <c r="C19" s="454" t="s">
        <v>12</v>
      </c>
      <c r="D19" s="454"/>
      <c r="E19" s="90">
        <v>514589.06</v>
      </c>
      <c r="F19" s="90">
        <f>1669188.21+55824.91</f>
        <v>1725013.1199999999</v>
      </c>
      <c r="G19" s="90">
        <f>1602897.84+197822.69</f>
        <v>1800720.53</v>
      </c>
      <c r="H19" s="91">
        <f t="shared" ref="H19:H24" si="0">+E19+F19-G19</f>
        <v>438881.64999999967</v>
      </c>
      <c r="I19" s="91">
        <f t="shared" ref="I19:I24" si="1">+H19-E19</f>
        <v>-75707.410000000324</v>
      </c>
      <c r="J19" s="89"/>
      <c r="K19" s="66"/>
      <c r="L19" s="66"/>
      <c r="M19" s="62"/>
      <c r="N19" s="62"/>
      <c r="O19" s="62"/>
    </row>
    <row r="20" spans="2:15">
      <c r="B20" s="87"/>
      <c r="C20" s="454" t="s">
        <v>14</v>
      </c>
      <c r="D20" s="454"/>
      <c r="E20" s="90">
        <v>36558121.82</v>
      </c>
      <c r="F20" s="90">
        <v>-8361319.8300000001</v>
      </c>
      <c r="G20" s="90">
        <v>20123640.489999998</v>
      </c>
      <c r="H20" s="91">
        <f t="shared" si="0"/>
        <v>8073161.5000000037</v>
      </c>
      <c r="I20" s="91">
        <f t="shared" si="1"/>
        <v>-28484960.319999997</v>
      </c>
      <c r="J20" s="89"/>
      <c r="K20" s="66"/>
      <c r="L20" s="66"/>
      <c r="M20" s="62"/>
      <c r="N20" s="62"/>
      <c r="O20" s="62"/>
    </row>
    <row r="21" spans="2:15">
      <c r="B21" s="87"/>
      <c r="C21" s="454" t="s">
        <v>16</v>
      </c>
      <c r="D21" s="454"/>
      <c r="E21" s="90">
        <v>0</v>
      </c>
      <c r="F21" s="90">
        <v>0</v>
      </c>
      <c r="G21" s="90">
        <v>0</v>
      </c>
      <c r="H21" s="91">
        <f t="shared" si="0"/>
        <v>0</v>
      </c>
      <c r="I21" s="91">
        <f t="shared" si="1"/>
        <v>0</v>
      </c>
      <c r="J21" s="89"/>
      <c r="K21" s="66"/>
      <c r="L21" s="66"/>
      <c r="M21" s="62"/>
      <c r="N21" s="62"/>
      <c r="O21" s="62" t="s">
        <v>83</v>
      </c>
    </row>
    <row r="22" spans="2:15">
      <c r="B22" s="87"/>
      <c r="C22" s="454" t="s">
        <v>18</v>
      </c>
      <c r="D22" s="454"/>
      <c r="E22" s="90">
        <v>2836636.61</v>
      </c>
      <c r="F22" s="90">
        <v>4901111.91</v>
      </c>
      <c r="G22" s="90">
        <f>5458683.26+1896185.3</f>
        <v>7354868.5599999996</v>
      </c>
      <c r="H22" s="91">
        <f t="shared" si="0"/>
        <v>382879.95999999996</v>
      </c>
      <c r="I22" s="91">
        <f t="shared" si="1"/>
        <v>-2453756.65</v>
      </c>
      <c r="J22" s="89"/>
      <c r="K22" s="66"/>
      <c r="L22" s="66"/>
      <c r="M22" s="62"/>
      <c r="N22" s="62"/>
      <c r="O22" s="62"/>
    </row>
    <row r="23" spans="2:15">
      <c r="B23" s="87"/>
      <c r="C23" s="454" t="s">
        <v>20</v>
      </c>
      <c r="D23" s="454"/>
      <c r="E23" s="90">
        <v>0</v>
      </c>
      <c r="F23" s="90">
        <v>0</v>
      </c>
      <c r="G23" s="90">
        <v>0</v>
      </c>
      <c r="H23" s="91">
        <f t="shared" si="0"/>
        <v>0</v>
      </c>
      <c r="I23" s="91">
        <f t="shared" si="1"/>
        <v>0</v>
      </c>
      <c r="J23" s="89"/>
      <c r="K23" s="66"/>
      <c r="L23" s="66"/>
      <c r="M23" s="62" t="s">
        <v>83</v>
      </c>
      <c r="N23" s="62"/>
      <c r="O23" s="62"/>
    </row>
    <row r="24" spans="2:15">
      <c r="B24" s="87"/>
      <c r="C24" s="454" t="s">
        <v>22</v>
      </c>
      <c r="D24" s="454"/>
      <c r="E24" s="90">
        <v>0</v>
      </c>
      <c r="F24" s="90">
        <v>0</v>
      </c>
      <c r="G24" s="90">
        <v>0</v>
      </c>
      <c r="H24" s="91">
        <f t="shared" si="0"/>
        <v>0</v>
      </c>
      <c r="I24" s="91">
        <f t="shared" si="1"/>
        <v>0</v>
      </c>
      <c r="J24" s="89"/>
    </row>
    <row r="25" spans="2:15">
      <c r="B25" s="87"/>
      <c r="C25" s="92"/>
      <c r="D25" s="92"/>
      <c r="E25" s="93"/>
      <c r="F25" s="93"/>
      <c r="G25" s="93"/>
      <c r="H25" s="93"/>
      <c r="I25" s="93"/>
      <c r="J25" s="89"/>
    </row>
    <row r="26" spans="2:15">
      <c r="B26" s="84"/>
      <c r="C26" s="459" t="s">
        <v>27</v>
      </c>
      <c r="D26" s="459"/>
      <c r="E26" s="85">
        <v>6280246050.6599998</v>
      </c>
      <c r="F26" s="85">
        <f>SUM(F28:F36)</f>
        <v>37040636.899999999</v>
      </c>
      <c r="G26" s="85">
        <f>SUM(G28:G36)</f>
        <v>17457491.469999999</v>
      </c>
      <c r="H26" s="85">
        <f>+E26+F26-G26</f>
        <v>6299829196.0899992</v>
      </c>
      <c r="I26" s="85">
        <f>SUM(I28:I36)</f>
        <v>19583145.430000007</v>
      </c>
      <c r="J26" s="86"/>
    </row>
    <row r="27" spans="2:15">
      <c r="B27" s="87"/>
      <c r="C27" s="63"/>
      <c r="D27" s="92"/>
      <c r="E27" s="88"/>
      <c r="F27" s="88"/>
      <c r="G27" s="88"/>
      <c r="H27" s="88"/>
      <c r="I27" s="88"/>
      <c r="J27" s="89"/>
    </row>
    <row r="28" spans="2:15">
      <c r="B28" s="87"/>
      <c r="C28" s="454" t="s">
        <v>29</v>
      </c>
      <c r="D28" s="454"/>
      <c r="E28" s="90">
        <v>0</v>
      </c>
      <c r="F28" s="90">
        <v>0</v>
      </c>
      <c r="G28" s="90">
        <v>0</v>
      </c>
      <c r="H28" s="91">
        <f>+E28+F28-G28</f>
        <v>0</v>
      </c>
      <c r="I28" s="91">
        <f>+H28-E28</f>
        <v>0</v>
      </c>
      <c r="J28" s="89"/>
    </row>
    <row r="29" spans="2:15">
      <c r="B29" s="87"/>
      <c r="C29" s="454" t="s">
        <v>31</v>
      </c>
      <c r="D29" s="454"/>
      <c r="E29" s="90">
        <v>0</v>
      </c>
      <c r="F29" s="90">
        <v>0</v>
      </c>
      <c r="G29" s="90">
        <v>0</v>
      </c>
      <c r="H29" s="91">
        <f t="shared" ref="H29:H36" si="2">+E29+F29-G29</f>
        <v>0</v>
      </c>
      <c r="I29" s="91">
        <f t="shared" ref="I29:I36" si="3">+H29-E29</f>
        <v>0</v>
      </c>
      <c r="J29" s="89"/>
    </row>
    <row r="30" spans="2:15">
      <c r="B30" s="87"/>
      <c r="C30" s="454" t="s">
        <v>33</v>
      </c>
      <c r="D30" s="454"/>
      <c r="E30" s="90">
        <v>6395796955.3299999</v>
      </c>
      <c r="F30" s="90">
        <v>34588015.460000001</v>
      </c>
      <c r="G30" s="90">
        <v>0</v>
      </c>
      <c r="H30" s="91">
        <f t="shared" si="2"/>
        <v>6430384970.79</v>
      </c>
      <c r="I30" s="91">
        <f t="shared" si="3"/>
        <v>34588015.460000038</v>
      </c>
      <c r="J30" s="89"/>
    </row>
    <row r="31" spans="2:15">
      <c r="B31" s="87"/>
      <c r="C31" s="454" t="s">
        <v>84</v>
      </c>
      <c r="D31" s="454"/>
      <c r="E31" s="90">
        <v>136336440.72999999</v>
      </c>
      <c r="F31" s="90">
        <f>1175995.04+1276626.4</f>
        <v>2452621.44</v>
      </c>
      <c r="G31" s="90">
        <v>0</v>
      </c>
      <c r="H31" s="91">
        <f t="shared" si="2"/>
        <v>138789062.16999999</v>
      </c>
      <c r="I31" s="91">
        <f t="shared" si="3"/>
        <v>2452621.4399999976</v>
      </c>
      <c r="J31" s="89"/>
    </row>
    <row r="32" spans="2:15">
      <c r="B32" s="87"/>
      <c r="C32" s="454" t="s">
        <v>37</v>
      </c>
      <c r="D32" s="454"/>
      <c r="E32" s="90">
        <v>0</v>
      </c>
      <c r="F32" s="90">
        <v>0</v>
      </c>
      <c r="G32" s="90">
        <v>0</v>
      </c>
      <c r="H32" s="91">
        <f t="shared" si="2"/>
        <v>0</v>
      </c>
      <c r="I32" s="91">
        <f t="shared" si="3"/>
        <v>0</v>
      </c>
      <c r="J32" s="89"/>
    </row>
    <row r="33" spans="2:18">
      <c r="B33" s="87"/>
      <c r="C33" s="454" t="s">
        <v>39</v>
      </c>
      <c r="D33" s="454"/>
      <c r="E33" s="90">
        <v>-251887345.39999998</v>
      </c>
      <c r="F33" s="90">
        <v>0</v>
      </c>
      <c r="G33" s="90">
        <f>14348415.41+3109076.06</f>
        <v>17457491.469999999</v>
      </c>
      <c r="H33" s="91">
        <f t="shared" si="2"/>
        <v>-269344836.87</v>
      </c>
      <c r="I33" s="91">
        <f t="shared" si="3"/>
        <v>-17457491.470000029</v>
      </c>
      <c r="J33" s="89"/>
    </row>
    <row r="34" spans="2:18">
      <c r="B34" s="87"/>
      <c r="C34" s="454" t="s">
        <v>41</v>
      </c>
      <c r="D34" s="454"/>
      <c r="E34" s="90">
        <v>0</v>
      </c>
      <c r="F34" s="90">
        <v>0</v>
      </c>
      <c r="G34" s="90">
        <v>0</v>
      </c>
      <c r="H34" s="91">
        <f t="shared" si="2"/>
        <v>0</v>
      </c>
      <c r="I34" s="91">
        <f t="shared" si="3"/>
        <v>0</v>
      </c>
      <c r="J34" s="89"/>
    </row>
    <row r="35" spans="2:18">
      <c r="B35" s="87"/>
      <c r="C35" s="454" t="s">
        <v>42</v>
      </c>
      <c r="D35" s="454"/>
      <c r="E35" s="90">
        <v>0</v>
      </c>
      <c r="F35" s="90">
        <v>0</v>
      </c>
      <c r="G35" s="90">
        <v>0</v>
      </c>
      <c r="H35" s="91">
        <f t="shared" si="2"/>
        <v>0</v>
      </c>
      <c r="I35" s="91">
        <f t="shared" si="3"/>
        <v>0</v>
      </c>
      <c r="J35" s="89"/>
    </row>
    <row r="36" spans="2:18">
      <c r="B36" s="87"/>
      <c r="C36" s="454" t="s">
        <v>44</v>
      </c>
      <c r="D36" s="454"/>
      <c r="E36" s="90">
        <v>0</v>
      </c>
      <c r="F36" s="90">
        <v>0</v>
      </c>
      <c r="G36" s="90">
        <v>0</v>
      </c>
      <c r="H36" s="91">
        <f t="shared" si="2"/>
        <v>0</v>
      </c>
      <c r="I36" s="91">
        <f t="shared" si="3"/>
        <v>0</v>
      </c>
      <c r="J36" s="89"/>
    </row>
    <row r="37" spans="2:18">
      <c r="B37" s="87"/>
      <c r="C37" s="92"/>
      <c r="D37" s="92"/>
      <c r="E37" s="93"/>
      <c r="F37" s="88"/>
      <c r="G37" s="88"/>
      <c r="H37" s="88"/>
      <c r="I37" s="88"/>
      <c r="J37" s="89"/>
    </row>
    <row r="38" spans="2:18">
      <c r="B38" s="80"/>
      <c r="C38" s="458" t="s">
        <v>85</v>
      </c>
      <c r="D38" s="458"/>
      <c r="E38" s="85">
        <v>6456743483.2399998</v>
      </c>
      <c r="F38" s="85">
        <f>+F26+F16</f>
        <v>3291234725.5700002</v>
      </c>
      <c r="G38" s="85">
        <f>+G26+G16</f>
        <v>3043637781.6799998</v>
      </c>
      <c r="H38" s="85">
        <f>+H26+H16</f>
        <v>6704340427.1299992</v>
      </c>
      <c r="I38" s="85">
        <f>+I26+I16</f>
        <v>247596943.89000034</v>
      </c>
      <c r="J38" s="82"/>
    </row>
    <row r="39" spans="2:18">
      <c r="B39" s="460"/>
      <c r="C39" s="461"/>
      <c r="D39" s="461"/>
      <c r="E39" s="461"/>
      <c r="F39" s="461"/>
      <c r="G39" s="461"/>
      <c r="H39" s="461"/>
      <c r="I39" s="461"/>
      <c r="J39" s="462"/>
    </row>
    <row r="40" spans="2:18">
      <c r="B40" s="94"/>
      <c r="C40" s="95"/>
      <c r="D40" s="96"/>
      <c r="F40" s="94"/>
      <c r="G40" s="94"/>
      <c r="H40" s="94"/>
      <c r="I40" s="97"/>
      <c r="J40" s="94"/>
    </row>
    <row r="41" spans="2:18">
      <c r="B41" s="62"/>
      <c r="C41" s="463" t="s">
        <v>64</v>
      </c>
      <c r="D41" s="463"/>
      <c r="E41" s="463"/>
      <c r="F41" s="463"/>
      <c r="G41" s="463"/>
      <c r="H41" s="463"/>
      <c r="I41" s="463"/>
      <c r="J41" s="98"/>
      <c r="K41" s="98"/>
      <c r="L41" s="62"/>
      <c r="M41" s="62"/>
      <c r="N41" s="62"/>
      <c r="O41" s="62"/>
      <c r="P41" s="62"/>
      <c r="Q41" s="62"/>
      <c r="R41" s="62"/>
    </row>
    <row r="42" spans="2:18">
      <c r="B42" s="62"/>
      <c r="C42" s="98"/>
      <c r="D42" s="99"/>
      <c r="E42" s="100"/>
      <c r="F42" s="100"/>
      <c r="G42" s="62"/>
      <c r="H42" s="101"/>
      <c r="I42" s="99"/>
      <c r="J42" s="100"/>
      <c r="K42" s="100"/>
      <c r="L42" s="62"/>
      <c r="M42" s="62"/>
      <c r="N42" s="62"/>
      <c r="O42" s="62"/>
      <c r="P42" s="62"/>
      <c r="Q42" s="62"/>
      <c r="R42" s="62"/>
    </row>
    <row r="43" spans="2:18">
      <c r="B43" s="62"/>
      <c r="C43" s="443" t="s">
        <v>86</v>
      </c>
      <c r="D43" s="443"/>
      <c r="E43" s="100"/>
      <c r="F43" s="443" t="s">
        <v>87</v>
      </c>
      <c r="G43" s="443"/>
      <c r="H43" s="443"/>
      <c r="I43" s="443"/>
      <c r="J43" s="100"/>
      <c r="K43" s="100"/>
      <c r="L43" s="62"/>
      <c r="M43" s="62"/>
      <c r="N43" s="62"/>
      <c r="O43" s="62"/>
      <c r="P43" s="62"/>
      <c r="Q43" s="62"/>
      <c r="R43" s="62"/>
    </row>
    <row r="44" spans="2:18">
      <c r="B44" s="62"/>
      <c r="C44" s="444" t="s">
        <v>88</v>
      </c>
      <c r="D44" s="444"/>
      <c r="E44" s="102"/>
      <c r="F44" s="444" t="s">
        <v>68</v>
      </c>
      <c r="G44" s="444"/>
      <c r="H44" s="443" t="s">
        <v>69</v>
      </c>
      <c r="I44" s="443"/>
      <c r="J44" s="103"/>
      <c r="K44" s="62"/>
      <c r="Q44" s="62"/>
      <c r="R44" s="62"/>
    </row>
    <row r="45" spans="2:18" ht="15" customHeight="1">
      <c r="B45" s="62"/>
      <c r="C45" s="464" t="s">
        <v>70</v>
      </c>
      <c r="D45" s="464"/>
      <c r="E45" s="104"/>
      <c r="F45" s="441" t="s">
        <v>71</v>
      </c>
      <c r="G45" s="441"/>
      <c r="H45" s="440" t="s">
        <v>72</v>
      </c>
      <c r="I45" s="440"/>
      <c r="J45" s="103"/>
      <c r="K45" s="62"/>
      <c r="Q45" s="62"/>
      <c r="R45" s="62"/>
    </row>
    <row r="46" spans="2:18">
      <c r="C46" s="62"/>
      <c r="D46" s="62"/>
      <c r="E46" s="105"/>
      <c r="F46" s="62"/>
      <c r="G46" s="62"/>
      <c r="H46" s="62"/>
    </row>
    <row r="47" spans="2:18" hidden="1">
      <c r="C47" s="62"/>
      <c r="D47" s="62"/>
      <c r="E47" s="105"/>
      <c r="F47" s="62"/>
      <c r="G47" s="62"/>
      <c r="H47" s="62"/>
    </row>
  </sheetData>
  <mergeCells count="43">
    <mergeCell ref="C44:D44"/>
    <mergeCell ref="F44:G44"/>
    <mergeCell ref="H44:I44"/>
    <mergeCell ref="C45:D45"/>
    <mergeCell ref="F45:G45"/>
    <mergeCell ref="H45:I45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28:D28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B12:J12"/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H26" formula="1"/>
    <ignoredError sqref="G22 G33 F31 G18:G19 F18:F1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showGridLines="0" workbookViewId="0">
      <selection activeCell="E56" sqref="E56"/>
    </sheetView>
  </sheetViews>
  <sheetFormatPr baseColWidth="10" defaultColWidth="0" defaultRowHeight="15" customHeight="1" zeroHeight="1"/>
  <cols>
    <col min="1" max="1" width="2.42578125" style="106" customWidth="1"/>
    <col min="2" max="2" width="3" style="106" customWidth="1"/>
    <col min="3" max="4" width="11.42578125" style="106" customWidth="1"/>
    <col min="5" max="5" width="23.5703125" style="106" customWidth="1"/>
    <col min="6" max="6" width="11.28515625" style="106" customWidth="1"/>
    <col min="7" max="8" width="21" style="106" customWidth="1"/>
    <col min="9" max="9" width="20.140625" style="106" customWidth="1"/>
    <col min="10" max="10" width="19.7109375" style="106" customWidth="1"/>
    <col min="11" max="11" width="2.7109375" style="106" customWidth="1"/>
    <col min="12" max="12" width="3.7109375" style="106" customWidth="1"/>
    <col min="13" max="18" width="0" style="106" hidden="1" customWidth="1"/>
    <col min="19" max="16384" width="11.42578125" style="106" hidden="1"/>
  </cols>
  <sheetData>
    <row r="1" spans="2:11"/>
    <row r="2" spans="2:11" ht="15.75">
      <c r="C2" s="107"/>
      <c r="D2" s="465" t="s">
        <v>0</v>
      </c>
      <c r="E2" s="465"/>
      <c r="F2" s="465"/>
      <c r="G2" s="465"/>
      <c r="H2" s="465"/>
      <c r="I2" s="465"/>
      <c r="J2" s="107"/>
      <c r="K2" s="107"/>
    </row>
    <row r="3" spans="2:11" ht="15.75">
      <c r="C3" s="107"/>
      <c r="D3" s="465" t="s">
        <v>89</v>
      </c>
      <c r="E3" s="465"/>
      <c r="F3" s="465"/>
      <c r="G3" s="465"/>
      <c r="H3" s="465"/>
      <c r="I3" s="465"/>
      <c r="J3" s="107"/>
      <c r="K3" s="107"/>
    </row>
    <row r="4" spans="2:11" ht="15.75">
      <c r="C4" s="107"/>
      <c r="D4" s="465" t="s">
        <v>74</v>
      </c>
      <c r="E4" s="465"/>
      <c r="F4" s="465"/>
      <c r="G4" s="465"/>
      <c r="H4" s="465"/>
      <c r="I4" s="465"/>
      <c r="J4" s="107"/>
      <c r="K4" s="107"/>
    </row>
    <row r="5" spans="2:11">
      <c r="C5" s="107"/>
      <c r="D5" s="466" t="s">
        <v>3</v>
      </c>
      <c r="E5" s="466"/>
      <c r="F5" s="466"/>
      <c r="G5" s="466"/>
      <c r="H5" s="466"/>
      <c r="I5" s="466"/>
      <c r="J5" s="107"/>
      <c r="K5" s="107"/>
    </row>
    <row r="6" spans="2:11">
      <c r="C6" s="107"/>
      <c r="D6" s="145"/>
      <c r="E6" s="145"/>
      <c r="F6" s="145"/>
      <c r="G6" s="145"/>
      <c r="H6" s="145"/>
      <c r="I6" s="145"/>
      <c r="J6" s="107"/>
      <c r="K6" s="107"/>
    </row>
    <row r="7" spans="2:11">
      <c r="B7" s="9"/>
      <c r="C7" s="7"/>
      <c r="D7" s="436"/>
      <c r="E7" s="436"/>
      <c r="F7" s="436"/>
      <c r="G7" s="436"/>
      <c r="H7" s="436"/>
      <c r="I7" s="436"/>
      <c r="J7" s="11"/>
      <c r="K7" s="108"/>
    </row>
    <row r="8" spans="2:11" ht="24">
      <c r="B8" s="109"/>
      <c r="C8" s="467" t="s">
        <v>90</v>
      </c>
      <c r="D8" s="467"/>
      <c r="E8" s="467"/>
      <c r="F8" s="110"/>
      <c r="G8" s="111" t="s">
        <v>91</v>
      </c>
      <c r="H8" s="111" t="s">
        <v>92</v>
      </c>
      <c r="I8" s="110" t="s">
        <v>93</v>
      </c>
      <c r="J8" s="110" t="s">
        <v>94</v>
      </c>
      <c r="K8" s="112"/>
    </row>
    <row r="9" spans="2:11">
      <c r="B9" s="113"/>
      <c r="C9" s="468"/>
      <c r="D9" s="468"/>
      <c r="E9" s="468"/>
      <c r="F9" s="468"/>
      <c r="G9" s="468"/>
      <c r="H9" s="468"/>
      <c r="I9" s="468"/>
      <c r="J9" s="468"/>
      <c r="K9" s="469"/>
    </row>
    <row r="10" spans="2:11">
      <c r="B10" s="17"/>
      <c r="C10" s="470" t="s">
        <v>95</v>
      </c>
      <c r="D10" s="470"/>
      <c r="E10" s="470"/>
      <c r="F10" s="114"/>
      <c r="G10" s="114"/>
      <c r="H10" s="114"/>
      <c r="I10" s="114"/>
      <c r="J10" s="114"/>
      <c r="K10" s="115"/>
    </row>
    <row r="11" spans="2:11">
      <c r="B11" s="116"/>
      <c r="C11" s="471" t="s">
        <v>96</v>
      </c>
      <c r="D11" s="471"/>
      <c r="E11" s="471"/>
      <c r="F11" s="23"/>
      <c r="G11" s="23"/>
      <c r="H11" s="23"/>
      <c r="I11" s="23"/>
      <c r="J11" s="23"/>
      <c r="K11" s="117"/>
    </row>
    <row r="12" spans="2:11">
      <c r="B12" s="116"/>
      <c r="C12" s="470" t="s">
        <v>97</v>
      </c>
      <c r="D12" s="470"/>
      <c r="E12" s="470"/>
      <c r="F12" s="23"/>
      <c r="G12" s="118"/>
      <c r="H12" s="118"/>
      <c r="I12" s="119">
        <v>-47632869.560000002</v>
      </c>
      <c r="J12" s="119">
        <f>+J13+J19</f>
        <v>-25352869.559999999</v>
      </c>
      <c r="K12" s="120"/>
    </row>
    <row r="13" spans="2:11">
      <c r="B13" s="121"/>
      <c r="C13" s="122"/>
      <c r="D13" s="442" t="s">
        <v>98</v>
      </c>
      <c r="E13" s="442"/>
      <c r="F13" s="23"/>
      <c r="G13" s="123"/>
      <c r="H13" s="123"/>
      <c r="I13" s="124">
        <v>-45632869.560000002</v>
      </c>
      <c r="J13" s="124">
        <f>SUM(J14:J16)</f>
        <v>-25352869.559999999</v>
      </c>
      <c r="K13" s="125"/>
    </row>
    <row r="14" spans="2:11">
      <c r="B14" s="121"/>
      <c r="C14" s="122"/>
      <c r="D14" s="49"/>
      <c r="E14" s="49"/>
      <c r="F14" s="23"/>
      <c r="G14" s="123" t="s">
        <v>99</v>
      </c>
      <c r="H14" s="123" t="s">
        <v>100</v>
      </c>
      <c r="I14" s="124">
        <v>-21000000</v>
      </c>
      <c r="J14" s="124">
        <v>0</v>
      </c>
      <c r="K14" s="125"/>
    </row>
    <row r="15" spans="2:11">
      <c r="B15" s="121"/>
      <c r="C15" s="122"/>
      <c r="D15" s="49"/>
      <c r="E15" s="49"/>
      <c r="F15" s="23"/>
      <c r="G15" s="123" t="s">
        <v>99</v>
      </c>
      <c r="H15" s="123" t="s">
        <v>101</v>
      </c>
      <c r="I15" s="124">
        <v>-6372000</v>
      </c>
      <c r="J15" s="124">
        <v>-7092000</v>
      </c>
      <c r="K15" s="125"/>
    </row>
    <row r="16" spans="2:11">
      <c r="B16" s="121"/>
      <c r="C16" s="122"/>
      <c r="D16" s="49"/>
      <c r="E16" s="49"/>
      <c r="F16" s="23"/>
      <c r="G16" s="123" t="s">
        <v>99</v>
      </c>
      <c r="H16" s="123" t="s">
        <v>102</v>
      </c>
      <c r="I16" s="124">
        <v>-18260869.559999999</v>
      </c>
      <c r="J16" s="124">
        <v>-18260869.559999999</v>
      </c>
      <c r="K16" s="125"/>
    </row>
    <row r="17" spans="2:11">
      <c r="B17" s="121"/>
      <c r="C17" s="122"/>
      <c r="D17" s="442" t="s">
        <v>103</v>
      </c>
      <c r="E17" s="442"/>
      <c r="F17" s="23"/>
      <c r="G17" s="123"/>
      <c r="H17" s="123"/>
      <c r="I17" s="124">
        <v>0</v>
      </c>
      <c r="J17" s="124">
        <v>0</v>
      </c>
      <c r="K17" s="125"/>
    </row>
    <row r="18" spans="2:11">
      <c r="B18" s="121"/>
      <c r="C18" s="122"/>
      <c r="D18" s="442" t="s">
        <v>104</v>
      </c>
      <c r="E18" s="442"/>
      <c r="F18" s="23"/>
      <c r="G18" s="123"/>
      <c r="H18" s="123"/>
      <c r="I18" s="124">
        <v>0</v>
      </c>
      <c r="J18" s="124">
        <v>0</v>
      </c>
      <c r="K18" s="125"/>
    </row>
    <row r="19" spans="2:11">
      <c r="B19" s="121"/>
      <c r="C19" s="122"/>
      <c r="D19" s="21" t="s">
        <v>105</v>
      </c>
      <c r="E19" s="21"/>
      <c r="F19" s="23"/>
      <c r="G19" s="123" t="s">
        <v>99</v>
      </c>
      <c r="H19" s="126" t="s">
        <v>106</v>
      </c>
      <c r="I19" s="127">
        <v>-2000000</v>
      </c>
      <c r="J19" s="127">
        <v>0</v>
      </c>
      <c r="K19" s="125"/>
    </row>
    <row r="20" spans="2:11">
      <c r="B20" s="116"/>
      <c r="C20" s="470" t="s">
        <v>107</v>
      </c>
      <c r="D20" s="470"/>
      <c r="E20" s="470"/>
      <c r="F20" s="23"/>
      <c r="G20" s="118"/>
      <c r="H20" s="118"/>
      <c r="I20" s="119">
        <v>0</v>
      </c>
      <c r="J20" s="119">
        <v>0</v>
      </c>
      <c r="K20" s="120"/>
    </row>
    <row r="21" spans="2:11">
      <c r="B21" s="121"/>
      <c r="C21" s="122"/>
      <c r="D21" s="442" t="s">
        <v>108</v>
      </c>
      <c r="E21" s="442"/>
      <c r="F21" s="23"/>
      <c r="G21" s="123"/>
      <c r="H21" s="123"/>
      <c r="I21" s="124">
        <v>0</v>
      </c>
      <c r="J21" s="124">
        <v>0</v>
      </c>
      <c r="K21" s="125"/>
    </row>
    <row r="22" spans="2:11">
      <c r="B22" s="121"/>
      <c r="C22" s="122"/>
      <c r="D22" s="442" t="s">
        <v>109</v>
      </c>
      <c r="E22" s="442"/>
      <c r="F22" s="23"/>
      <c r="G22" s="123"/>
      <c r="H22" s="128"/>
      <c r="I22" s="124">
        <v>0</v>
      </c>
      <c r="J22" s="124">
        <v>0</v>
      </c>
      <c r="K22" s="125"/>
    </row>
    <row r="23" spans="2:11">
      <c r="B23" s="121"/>
      <c r="C23" s="122"/>
      <c r="D23" s="442" t="s">
        <v>103</v>
      </c>
      <c r="E23" s="442"/>
      <c r="F23" s="23"/>
      <c r="G23" s="123"/>
      <c r="H23" s="129"/>
      <c r="I23" s="124">
        <v>0</v>
      </c>
      <c r="J23" s="124">
        <v>0</v>
      </c>
      <c r="K23" s="125"/>
    </row>
    <row r="24" spans="2:11">
      <c r="B24" s="121"/>
      <c r="C24" s="130"/>
      <c r="D24" s="442" t="s">
        <v>104</v>
      </c>
      <c r="E24" s="442"/>
      <c r="F24" s="23"/>
      <c r="G24" s="123"/>
      <c r="H24" s="129"/>
      <c r="I24" s="124">
        <v>0</v>
      </c>
      <c r="J24" s="124">
        <v>0</v>
      </c>
      <c r="K24" s="125"/>
    </row>
    <row r="25" spans="2:11">
      <c r="B25" s="121"/>
      <c r="C25" s="122"/>
      <c r="D25" s="122"/>
      <c r="E25" s="21"/>
      <c r="F25" s="23"/>
      <c r="G25" s="131"/>
      <c r="H25" s="131"/>
      <c r="I25" s="119"/>
      <c r="J25" s="119"/>
      <c r="K25" s="125"/>
    </row>
    <row r="26" spans="2:11">
      <c r="B26" s="116"/>
      <c r="C26" s="470" t="s">
        <v>110</v>
      </c>
      <c r="D26" s="470"/>
      <c r="E26" s="470"/>
      <c r="F26" s="23"/>
      <c r="G26" s="118"/>
      <c r="H26" s="118"/>
      <c r="I26" s="119">
        <v>-47632869.560000002</v>
      </c>
      <c r="J26" s="119">
        <f>+J12</f>
        <v>-25352869.559999999</v>
      </c>
      <c r="K26" s="120"/>
    </row>
    <row r="27" spans="2:11">
      <c r="B27" s="116"/>
      <c r="C27" s="122"/>
      <c r="D27" s="122"/>
      <c r="E27" s="44"/>
      <c r="F27" s="23"/>
      <c r="G27" s="131"/>
      <c r="H27" s="131"/>
      <c r="I27" s="132"/>
      <c r="J27" s="132"/>
      <c r="K27" s="120"/>
    </row>
    <row r="28" spans="2:11">
      <c r="B28" s="116"/>
      <c r="C28" s="471" t="s">
        <v>111</v>
      </c>
      <c r="D28" s="471"/>
      <c r="E28" s="471"/>
      <c r="F28" s="23"/>
      <c r="G28" s="131"/>
      <c r="H28" s="131"/>
      <c r="I28" s="132"/>
      <c r="J28" s="132"/>
      <c r="K28" s="120"/>
    </row>
    <row r="29" spans="2:11">
      <c r="B29" s="116"/>
      <c r="C29" s="470" t="s">
        <v>97</v>
      </c>
      <c r="D29" s="470"/>
      <c r="E29" s="470"/>
      <c r="F29" s="23"/>
      <c r="G29" s="118"/>
      <c r="H29" s="118"/>
      <c r="I29" s="119">
        <v>-129147551.17999999</v>
      </c>
      <c r="J29" s="119">
        <f>+J30</f>
        <v>-115751116.40000001</v>
      </c>
      <c r="K29" s="120"/>
    </row>
    <row r="30" spans="2:11">
      <c r="B30" s="121"/>
      <c r="C30" s="122"/>
      <c r="D30" s="442" t="s">
        <v>98</v>
      </c>
      <c r="E30" s="442"/>
      <c r="F30" s="23"/>
      <c r="G30" s="123"/>
      <c r="H30" s="123"/>
      <c r="I30" s="124">
        <v>-129147551.17999999</v>
      </c>
      <c r="J30" s="124">
        <f>SUM(J31:J32)</f>
        <v>-115751116.40000001</v>
      </c>
      <c r="K30" s="125"/>
    </row>
    <row r="31" spans="2:11">
      <c r="B31" s="121"/>
      <c r="C31" s="122"/>
      <c r="D31" s="49"/>
      <c r="E31" s="49"/>
      <c r="F31" s="23"/>
      <c r="G31" s="123" t="s">
        <v>99</v>
      </c>
      <c r="H31" s="123" t="s">
        <v>112</v>
      </c>
      <c r="I31" s="124">
        <v>-95669290.299999997</v>
      </c>
      <c r="J31" s="124">
        <v>-91403290.299999997</v>
      </c>
      <c r="K31" s="125"/>
    </row>
    <row r="32" spans="2:11">
      <c r="B32" s="121"/>
      <c r="C32" s="122"/>
      <c r="D32" s="49"/>
      <c r="E32" s="49"/>
      <c r="F32" s="23"/>
      <c r="G32" s="123" t="s">
        <v>99</v>
      </c>
      <c r="H32" s="123" t="s">
        <v>113</v>
      </c>
      <c r="I32" s="124">
        <v>-33478260.879999999</v>
      </c>
      <c r="J32" s="124">
        <v>-24347826.100000001</v>
      </c>
      <c r="K32" s="125"/>
    </row>
    <row r="33" spans="2:11">
      <c r="B33" s="121"/>
      <c r="C33" s="130"/>
      <c r="D33" s="442" t="s">
        <v>103</v>
      </c>
      <c r="E33" s="442"/>
      <c r="F33" s="130"/>
      <c r="G33" s="133"/>
      <c r="H33" s="133"/>
      <c r="I33" s="124">
        <v>0</v>
      </c>
      <c r="J33" s="124">
        <v>0</v>
      </c>
      <c r="K33" s="125"/>
    </row>
    <row r="34" spans="2:11">
      <c r="B34" s="121"/>
      <c r="C34" s="130"/>
      <c r="D34" s="442" t="s">
        <v>104</v>
      </c>
      <c r="E34" s="442"/>
      <c r="F34" s="130"/>
      <c r="G34" s="133"/>
      <c r="H34" s="133"/>
      <c r="I34" s="124">
        <v>0</v>
      </c>
      <c r="J34" s="124">
        <v>0</v>
      </c>
      <c r="K34" s="125"/>
    </row>
    <row r="35" spans="2:11">
      <c r="B35" s="121"/>
      <c r="C35" s="122"/>
      <c r="D35" s="122"/>
      <c r="E35" s="21"/>
      <c r="F35" s="23"/>
      <c r="G35" s="131"/>
      <c r="H35" s="131"/>
      <c r="I35" s="119"/>
      <c r="J35" s="119"/>
      <c r="K35" s="125"/>
    </row>
    <row r="36" spans="2:11">
      <c r="B36" s="116"/>
      <c r="C36" s="470" t="s">
        <v>107</v>
      </c>
      <c r="D36" s="470"/>
      <c r="E36" s="470"/>
      <c r="F36" s="23"/>
      <c r="G36" s="118"/>
      <c r="H36" s="118"/>
      <c r="I36" s="119">
        <v>0</v>
      </c>
      <c r="J36" s="119">
        <v>0</v>
      </c>
      <c r="K36" s="120"/>
    </row>
    <row r="37" spans="2:11">
      <c r="B37" s="121"/>
      <c r="C37" s="122"/>
      <c r="D37" s="442" t="s">
        <v>108</v>
      </c>
      <c r="E37" s="442"/>
      <c r="F37" s="23"/>
      <c r="G37" s="123"/>
      <c r="H37" s="123"/>
      <c r="I37" s="124">
        <v>0</v>
      </c>
      <c r="J37" s="124">
        <v>0</v>
      </c>
      <c r="K37" s="125"/>
    </row>
    <row r="38" spans="2:11">
      <c r="B38" s="121"/>
      <c r="C38" s="122"/>
      <c r="D38" s="442" t="s">
        <v>109</v>
      </c>
      <c r="E38" s="442"/>
      <c r="F38" s="23"/>
      <c r="G38" s="123"/>
      <c r="H38" s="123"/>
      <c r="I38" s="124">
        <v>0</v>
      </c>
      <c r="J38" s="124">
        <v>0</v>
      </c>
      <c r="K38" s="125"/>
    </row>
    <row r="39" spans="2:11">
      <c r="B39" s="121"/>
      <c r="C39" s="122"/>
      <c r="D39" s="442" t="s">
        <v>103</v>
      </c>
      <c r="E39" s="442"/>
      <c r="F39" s="23"/>
      <c r="G39" s="123"/>
      <c r="H39" s="123"/>
      <c r="I39" s="124">
        <v>0</v>
      </c>
      <c r="J39" s="124">
        <v>0</v>
      </c>
      <c r="K39" s="125"/>
    </row>
    <row r="40" spans="2:11">
      <c r="B40" s="121"/>
      <c r="C40" s="23"/>
      <c r="D40" s="442" t="s">
        <v>104</v>
      </c>
      <c r="E40" s="442"/>
      <c r="F40" s="23"/>
      <c r="G40" s="123"/>
      <c r="H40" s="129"/>
      <c r="I40" s="124">
        <v>0</v>
      </c>
      <c r="J40" s="124">
        <v>0</v>
      </c>
      <c r="K40" s="125"/>
    </row>
    <row r="41" spans="2:11">
      <c r="B41" s="121"/>
      <c r="C41" s="23"/>
      <c r="D41" s="23"/>
      <c r="E41" s="21"/>
      <c r="F41" s="23"/>
      <c r="G41" s="131"/>
      <c r="H41" s="131"/>
      <c r="I41" s="119"/>
      <c r="J41" s="119"/>
      <c r="K41" s="125"/>
    </row>
    <row r="42" spans="2:11">
      <c r="B42" s="116"/>
      <c r="C42" s="470" t="s">
        <v>114</v>
      </c>
      <c r="D42" s="470"/>
      <c r="E42" s="470"/>
      <c r="F42" s="23"/>
      <c r="G42" s="134"/>
      <c r="H42" s="134"/>
      <c r="I42" s="119">
        <v>-129147551.17999999</v>
      </c>
      <c r="J42" s="119">
        <f>+J29</f>
        <v>-115751116.40000001</v>
      </c>
      <c r="K42" s="120"/>
    </row>
    <row r="43" spans="2:11">
      <c r="B43" s="121"/>
      <c r="C43" s="122"/>
      <c r="D43" s="122"/>
      <c r="E43" s="21"/>
      <c r="F43" s="23"/>
      <c r="G43" s="131"/>
      <c r="H43" s="131"/>
      <c r="I43" s="119"/>
      <c r="J43" s="119"/>
      <c r="K43" s="125"/>
    </row>
    <row r="44" spans="2:11">
      <c r="B44" s="121"/>
      <c r="C44" s="470" t="s">
        <v>115</v>
      </c>
      <c r="D44" s="470"/>
      <c r="E44" s="470"/>
      <c r="F44" s="23"/>
      <c r="G44" s="123"/>
      <c r="H44" s="123"/>
      <c r="I44" s="127">
        <v>-223251916.06999999</v>
      </c>
      <c r="J44" s="127">
        <v>-202059531.88999999</v>
      </c>
      <c r="K44" s="125"/>
    </row>
    <row r="45" spans="2:11">
      <c r="B45" s="121"/>
      <c r="C45" s="122"/>
      <c r="D45" s="122"/>
      <c r="E45" s="21"/>
      <c r="F45" s="23"/>
      <c r="G45" s="131"/>
      <c r="H45" s="131"/>
      <c r="I45" s="119"/>
      <c r="J45" s="119"/>
      <c r="K45" s="125"/>
    </row>
    <row r="46" spans="2:11">
      <c r="B46" s="135"/>
      <c r="C46" s="473" t="s">
        <v>116</v>
      </c>
      <c r="D46" s="473"/>
      <c r="E46" s="473"/>
      <c r="F46" s="136"/>
      <c r="G46" s="137"/>
      <c r="H46" s="137"/>
      <c r="I46" s="138">
        <v>-400032336.81</v>
      </c>
      <c r="J46" s="138">
        <f>+J44+J42+J26</f>
        <v>-343163517.84999996</v>
      </c>
      <c r="K46" s="139"/>
    </row>
    <row r="47" spans="2:11" ht="9" customHeight="1">
      <c r="B47" s="147"/>
      <c r="C47" s="44"/>
      <c r="D47" s="44"/>
      <c r="E47" s="44"/>
      <c r="F47" s="23"/>
      <c r="G47" s="134"/>
      <c r="H47" s="134"/>
      <c r="I47" s="119"/>
      <c r="J47" s="119"/>
      <c r="K47" s="148"/>
    </row>
    <row r="48" spans="2:11">
      <c r="B48" s="6"/>
      <c r="C48" s="442" t="s">
        <v>64</v>
      </c>
      <c r="D48" s="442"/>
      <c r="E48" s="442"/>
      <c r="F48" s="442"/>
      <c r="G48" s="442"/>
      <c r="H48" s="442"/>
      <c r="I48" s="442"/>
      <c r="J48" s="442"/>
      <c r="K48" s="442"/>
    </row>
    <row r="49" spans="2:12">
      <c r="B49" s="6"/>
      <c r="C49" s="49"/>
      <c r="D49" s="49"/>
      <c r="E49" s="49"/>
      <c r="F49" s="49"/>
      <c r="G49" s="49"/>
      <c r="H49" s="49"/>
      <c r="I49" s="49"/>
      <c r="J49" s="49"/>
      <c r="K49" s="49"/>
    </row>
    <row r="50" spans="2:12">
      <c r="B50" s="6"/>
      <c r="C50" s="21"/>
      <c r="D50" s="472"/>
      <c r="E50" s="472"/>
      <c r="F50" s="56"/>
      <c r="G50" s="6" t="s">
        <v>119</v>
      </c>
      <c r="H50" s="146"/>
      <c r="I50" s="56" t="s">
        <v>121</v>
      </c>
      <c r="K50" s="56"/>
    </row>
    <row r="51" spans="2:12">
      <c r="B51" s="6"/>
      <c r="C51" s="445" t="s">
        <v>67</v>
      </c>
      <c r="D51" s="445"/>
      <c r="E51" s="445"/>
      <c r="F51" s="56"/>
      <c r="G51" s="142" t="s">
        <v>117</v>
      </c>
      <c r="H51" s="142"/>
      <c r="I51" s="142" t="s">
        <v>122</v>
      </c>
      <c r="J51" s="142"/>
      <c r="K51" s="142"/>
      <c r="L51" s="142"/>
    </row>
    <row r="52" spans="2:12">
      <c r="B52" s="6"/>
      <c r="C52" s="60"/>
      <c r="D52" s="440" t="s">
        <v>70</v>
      </c>
      <c r="E52" s="440"/>
      <c r="F52" s="61"/>
      <c r="G52" s="144" t="s">
        <v>118</v>
      </c>
      <c r="H52" s="143"/>
      <c r="I52" s="106" t="s">
        <v>120</v>
      </c>
      <c r="K52" s="56"/>
    </row>
    <row r="53" spans="2:12">
      <c r="G53" s="140"/>
      <c r="J53" s="141"/>
    </row>
    <row r="54" spans="2:12"/>
    <row r="55" spans="2:12">
      <c r="J55" s="141"/>
    </row>
    <row r="56" spans="2:12"/>
    <row r="57" spans="2:12" ht="15" customHeight="1"/>
    <row r="58" spans="2:12" ht="15" customHeight="1"/>
    <row r="59" spans="2:12" ht="15" customHeight="1"/>
    <row r="60" spans="2:12" ht="15" customHeight="1"/>
    <row r="61" spans="2:12" ht="15" customHeight="1"/>
    <row r="62" spans="2:12" ht="15" customHeight="1"/>
  </sheetData>
  <mergeCells count="36">
    <mergeCell ref="C48:K48"/>
    <mergeCell ref="D50:E50"/>
    <mergeCell ref="D52:E52"/>
    <mergeCell ref="C51:E51"/>
    <mergeCell ref="D39:E39"/>
    <mergeCell ref="D40:E40"/>
    <mergeCell ref="C42:E42"/>
    <mergeCell ref="C44:E44"/>
    <mergeCell ref="C46:E46"/>
    <mergeCell ref="D38:E38"/>
    <mergeCell ref="D22:E22"/>
    <mergeCell ref="D23:E23"/>
    <mergeCell ref="D24:E24"/>
    <mergeCell ref="C26:E26"/>
    <mergeCell ref="C28:E28"/>
    <mergeCell ref="C29:E29"/>
    <mergeCell ref="D30:E30"/>
    <mergeCell ref="D33:E33"/>
    <mergeCell ref="D34:E34"/>
    <mergeCell ref="C36:E36"/>
    <mergeCell ref="D37:E37"/>
    <mergeCell ref="D21:E21"/>
    <mergeCell ref="C8:E8"/>
    <mergeCell ref="C9:K9"/>
    <mergeCell ref="C10:E10"/>
    <mergeCell ref="C11:E11"/>
    <mergeCell ref="C12:E12"/>
    <mergeCell ref="D13:E13"/>
    <mergeCell ref="D17:E17"/>
    <mergeCell ref="D18:E18"/>
    <mergeCell ref="C20:E20"/>
    <mergeCell ref="D2:I2"/>
    <mergeCell ref="D3:I3"/>
    <mergeCell ref="D4:I4"/>
    <mergeCell ref="D5:I5"/>
    <mergeCell ref="D7:I7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Normal="100" workbookViewId="0">
      <selection activeCell="C7" sqref="C7"/>
    </sheetView>
  </sheetViews>
  <sheetFormatPr baseColWidth="10" defaultColWidth="0" defaultRowHeight="15" customHeight="1" zeroHeight="1"/>
  <cols>
    <col min="1" max="1" width="3.42578125" customWidth="1"/>
    <col min="2" max="2" width="3.7109375" customWidth="1"/>
    <col min="3" max="3" width="11.42578125" customWidth="1"/>
    <col min="4" max="4" width="49.42578125" customWidth="1"/>
    <col min="5" max="6" width="21" customWidth="1"/>
    <col min="7" max="7" width="20.42578125" customWidth="1"/>
    <col min="8" max="9" width="21" customWidth="1"/>
    <col min="10" max="10" width="4.5703125" customWidth="1"/>
    <col min="11" max="11" width="0.42578125" customWidth="1"/>
    <col min="12" max="16384" width="11.42578125" hidden="1"/>
  </cols>
  <sheetData>
    <row r="1" spans="2:10">
      <c r="B1" s="62"/>
      <c r="C1" s="63"/>
      <c r="D1" s="62"/>
      <c r="E1" s="62"/>
      <c r="F1" s="62"/>
      <c r="G1" s="62"/>
      <c r="H1" s="62"/>
      <c r="I1" s="62"/>
      <c r="J1" s="62"/>
    </row>
    <row r="2" spans="2:10">
      <c r="B2" s="62"/>
      <c r="C2" s="65"/>
      <c r="D2" s="451" t="s">
        <v>0</v>
      </c>
      <c r="E2" s="451"/>
      <c r="F2" s="451"/>
      <c r="G2" s="451"/>
      <c r="H2" s="451"/>
      <c r="I2" s="65"/>
      <c r="J2" s="65"/>
    </row>
    <row r="3" spans="2:10">
      <c r="C3" s="65"/>
      <c r="D3" s="451" t="s">
        <v>123</v>
      </c>
      <c r="E3" s="451"/>
      <c r="F3" s="451"/>
      <c r="G3" s="451"/>
      <c r="H3" s="451"/>
      <c r="I3" s="65"/>
      <c r="J3" s="65"/>
    </row>
    <row r="4" spans="2:10">
      <c r="C4" s="65"/>
      <c r="D4" s="474" t="s">
        <v>74</v>
      </c>
      <c r="E4" s="474"/>
      <c r="F4" s="474"/>
      <c r="G4" s="474"/>
      <c r="H4" s="474"/>
      <c r="I4" s="65"/>
      <c r="J4" s="65"/>
    </row>
    <row r="5" spans="2:10">
      <c r="C5" s="65"/>
      <c r="D5" s="451" t="s">
        <v>124</v>
      </c>
      <c r="E5" s="451"/>
      <c r="F5" s="451"/>
      <c r="G5" s="451"/>
      <c r="H5" s="451"/>
      <c r="I5" s="65"/>
      <c r="J5" s="65"/>
    </row>
    <row r="6" spans="2:10">
      <c r="B6" s="67"/>
      <c r="C6" s="68"/>
      <c r="D6" s="475"/>
      <c r="E6" s="475"/>
      <c r="F6" s="475"/>
      <c r="G6" s="475"/>
      <c r="H6" s="475"/>
      <c r="I6" s="475"/>
      <c r="J6" s="475"/>
    </row>
    <row r="7" spans="2:10">
      <c r="B7" s="67"/>
      <c r="C7" s="67"/>
      <c r="D7" s="67"/>
      <c r="E7" s="67"/>
      <c r="F7" s="67"/>
      <c r="G7" s="67"/>
      <c r="H7" s="67"/>
      <c r="I7" s="67"/>
      <c r="J7" s="67"/>
    </row>
    <row r="8" spans="2:10" ht="48">
      <c r="B8" s="149"/>
      <c r="C8" s="477" t="s">
        <v>75</v>
      </c>
      <c r="D8" s="477"/>
      <c r="E8" s="150" t="s">
        <v>49</v>
      </c>
      <c r="F8" s="150" t="s">
        <v>125</v>
      </c>
      <c r="G8" s="150" t="s">
        <v>126</v>
      </c>
      <c r="H8" s="150" t="s">
        <v>127</v>
      </c>
      <c r="I8" s="150" t="s">
        <v>128</v>
      </c>
      <c r="J8" s="151"/>
    </row>
    <row r="9" spans="2:10">
      <c r="B9" s="152"/>
      <c r="C9" s="67"/>
      <c r="D9" s="67"/>
      <c r="E9" s="67"/>
      <c r="F9" s="67"/>
      <c r="G9" s="67"/>
      <c r="H9" s="67"/>
      <c r="I9" s="67"/>
      <c r="J9" s="153"/>
    </row>
    <row r="10" spans="2:10">
      <c r="B10" s="87"/>
      <c r="C10" s="154"/>
      <c r="D10" s="155"/>
      <c r="E10" s="156"/>
      <c r="F10" s="90"/>
      <c r="G10" s="30"/>
      <c r="H10" s="157"/>
      <c r="I10" s="158"/>
      <c r="J10" s="159"/>
    </row>
    <row r="11" spans="2:10" ht="15.75" thickBot="1">
      <c r="B11" s="80"/>
      <c r="C11" s="476" t="s">
        <v>58</v>
      </c>
      <c r="D11" s="476"/>
      <c r="E11" s="160">
        <v>0</v>
      </c>
      <c r="F11" s="160">
        <v>-6306.4899999946356</v>
      </c>
      <c r="G11" s="160">
        <v>0</v>
      </c>
      <c r="H11" s="160">
        <v>0</v>
      </c>
      <c r="I11" s="161">
        <f>SUM(E11:H11)</f>
        <v>-6306.4899999946356</v>
      </c>
      <c r="J11" s="159"/>
    </row>
    <row r="12" spans="2:10">
      <c r="B12" s="80"/>
      <c r="C12" s="172"/>
      <c r="D12" s="103"/>
      <c r="E12" s="173"/>
      <c r="F12" s="173"/>
      <c r="G12" s="173"/>
      <c r="H12" s="173"/>
      <c r="I12" s="173"/>
      <c r="J12" s="159"/>
    </row>
    <row r="13" spans="2:10">
      <c r="B13" s="80"/>
      <c r="C13" s="478" t="s">
        <v>129</v>
      </c>
      <c r="D13" s="478"/>
      <c r="E13" s="174">
        <f>SUM(E14:E16)</f>
        <v>0</v>
      </c>
      <c r="F13" s="174"/>
      <c r="G13" s="174"/>
      <c r="H13" s="174">
        <f>SUM(H14:H16)</f>
        <v>0</v>
      </c>
      <c r="I13" s="174">
        <f>SUM(E13:H13)</f>
        <v>0</v>
      </c>
      <c r="J13" s="159"/>
    </row>
    <row r="14" spans="2:10">
      <c r="B14" s="87"/>
      <c r="C14" s="463" t="s">
        <v>130</v>
      </c>
      <c r="D14" s="463"/>
      <c r="E14" s="175">
        <v>0</v>
      </c>
      <c r="F14" s="176"/>
      <c r="G14" s="176"/>
      <c r="H14" s="175">
        <v>0</v>
      </c>
      <c r="I14" s="173">
        <f>SUM(E14:H14)</f>
        <v>0</v>
      </c>
      <c r="J14" s="159"/>
    </row>
    <row r="15" spans="2:10">
      <c r="B15" s="87"/>
      <c r="C15" s="463" t="s">
        <v>51</v>
      </c>
      <c r="D15" s="463"/>
      <c r="E15" s="175">
        <v>0</v>
      </c>
      <c r="F15" s="176"/>
      <c r="G15" s="176"/>
      <c r="H15" s="175">
        <v>0</v>
      </c>
      <c r="I15" s="173">
        <f>SUM(E15:H15)</f>
        <v>0</v>
      </c>
      <c r="J15" s="159"/>
    </row>
    <row r="16" spans="2:10">
      <c r="B16" s="87"/>
      <c r="C16" s="463" t="s">
        <v>131</v>
      </c>
      <c r="D16" s="463"/>
      <c r="E16" s="175">
        <v>0</v>
      </c>
      <c r="F16" s="176"/>
      <c r="G16" s="176"/>
      <c r="H16" s="175">
        <v>0</v>
      </c>
      <c r="I16" s="173">
        <f>SUM(E16:H16)</f>
        <v>0</v>
      </c>
      <c r="J16" s="159"/>
    </row>
    <row r="17" spans="2:11">
      <c r="B17" s="80"/>
      <c r="C17" s="172"/>
      <c r="D17" s="103"/>
      <c r="E17" s="176"/>
      <c r="F17" s="176"/>
      <c r="G17" s="176"/>
      <c r="H17" s="173"/>
      <c r="I17" s="173"/>
      <c r="J17" s="159"/>
    </row>
    <row r="18" spans="2:11" ht="23.25" customHeight="1">
      <c r="B18" s="80"/>
      <c r="C18" s="478" t="s">
        <v>132</v>
      </c>
      <c r="D18" s="478"/>
      <c r="E18" s="177"/>
      <c r="F18" s="174">
        <f>SUM(F20:F22)</f>
        <v>5912666084.5200005</v>
      </c>
      <c r="G18" s="174">
        <f>G19</f>
        <v>144051368.40000001</v>
      </c>
      <c r="H18" s="174">
        <f>SUM(H19:H22)</f>
        <v>0</v>
      </c>
      <c r="I18" s="174">
        <f>SUM(E18:H18)</f>
        <v>6056717452.9200001</v>
      </c>
      <c r="J18" s="159"/>
    </row>
    <row r="19" spans="2:11">
      <c r="B19" s="87"/>
      <c r="C19" s="463" t="s">
        <v>133</v>
      </c>
      <c r="D19" s="463"/>
      <c r="E19" s="176"/>
      <c r="F19" s="176"/>
      <c r="G19" s="175">
        <v>144051368.40000001</v>
      </c>
      <c r="H19" s="175">
        <v>0</v>
      </c>
      <c r="I19" s="173">
        <f>SUM(E19:H19)</f>
        <v>144051368.40000001</v>
      </c>
      <c r="J19" s="159"/>
    </row>
    <row r="20" spans="2:11">
      <c r="B20" s="87"/>
      <c r="C20" s="463" t="s">
        <v>55</v>
      </c>
      <c r="D20" s="463"/>
      <c r="E20" s="176"/>
      <c r="F20" s="175">
        <v>5912666084.5200005</v>
      </c>
      <c r="G20" s="176"/>
      <c r="H20" s="175">
        <v>0</v>
      </c>
      <c r="I20" s="173">
        <f>SUM(E20:H20)</f>
        <v>5912666084.5200005</v>
      </c>
      <c r="J20" s="159"/>
    </row>
    <row r="21" spans="2:11">
      <c r="B21" s="87"/>
      <c r="C21" s="463" t="s">
        <v>134</v>
      </c>
      <c r="D21" s="463"/>
      <c r="E21" s="176"/>
      <c r="F21" s="175">
        <v>0</v>
      </c>
      <c r="G21" s="176"/>
      <c r="H21" s="175">
        <v>0</v>
      </c>
      <c r="I21" s="173">
        <f>SUM(E21:H21)</f>
        <v>0</v>
      </c>
      <c r="J21" s="159"/>
    </row>
    <row r="22" spans="2:11">
      <c r="B22" s="87"/>
      <c r="C22" s="463" t="s">
        <v>57</v>
      </c>
      <c r="D22" s="463"/>
      <c r="E22" s="176"/>
      <c r="F22" s="175">
        <v>0</v>
      </c>
      <c r="G22" s="176"/>
      <c r="H22" s="175">
        <v>0</v>
      </c>
      <c r="I22" s="173">
        <f>SUM(E22:H22)</f>
        <v>0</v>
      </c>
      <c r="J22" s="159"/>
    </row>
    <row r="23" spans="2:11">
      <c r="B23" s="80"/>
      <c r="C23" s="172"/>
      <c r="D23" s="103"/>
      <c r="E23" s="176"/>
      <c r="F23" s="173"/>
      <c r="G23" s="176"/>
      <c r="H23" s="176"/>
      <c r="I23" s="176"/>
      <c r="J23" s="159"/>
    </row>
    <row r="24" spans="2:11" ht="15.75" thickBot="1">
      <c r="B24" s="80"/>
      <c r="C24" s="476" t="s">
        <v>135</v>
      </c>
      <c r="D24" s="476"/>
      <c r="E24" s="178">
        <f>E11+E13+E18</f>
        <v>0</v>
      </c>
      <c r="F24" s="178">
        <f>F11+F13+F18</f>
        <v>5912659778.0300007</v>
      </c>
      <c r="G24" s="178">
        <f>G11+G13+G18</f>
        <v>144051368.40000001</v>
      </c>
      <c r="H24" s="178">
        <f>H11+H13+H18</f>
        <v>0</v>
      </c>
      <c r="I24" s="178">
        <f>SUM(E24:H24)</f>
        <v>6056711146.4300003</v>
      </c>
      <c r="J24" s="159"/>
    </row>
    <row r="25" spans="2:11">
      <c r="B25" s="87"/>
      <c r="C25" s="103"/>
      <c r="D25" s="98"/>
      <c r="E25" s="173"/>
      <c r="F25" s="176"/>
      <c r="G25" s="176"/>
      <c r="H25" s="173"/>
      <c r="I25" s="173"/>
      <c r="J25" s="159"/>
    </row>
    <row r="26" spans="2:11">
      <c r="B26" s="80"/>
      <c r="C26" s="478" t="s">
        <v>136</v>
      </c>
      <c r="D26" s="478"/>
      <c r="E26" s="174">
        <f>SUM(E27:E29)</f>
        <v>0</v>
      </c>
      <c r="F26" s="177"/>
      <c r="G26" s="177"/>
      <c r="H26" s="174">
        <f>SUM(H27:H29)</f>
        <v>0</v>
      </c>
      <c r="I26" s="174">
        <f>SUM(E26:H26)</f>
        <v>0</v>
      </c>
      <c r="J26" s="159"/>
    </row>
    <row r="27" spans="2:11">
      <c r="B27" s="87"/>
      <c r="C27" s="463" t="s">
        <v>50</v>
      </c>
      <c r="D27" s="463"/>
      <c r="E27" s="175">
        <v>0</v>
      </c>
      <c r="F27" s="176"/>
      <c r="G27" s="176"/>
      <c r="H27" s="175">
        <v>0</v>
      </c>
      <c r="I27" s="173">
        <f>SUM(E27:H27)</f>
        <v>0</v>
      </c>
      <c r="J27" s="159"/>
    </row>
    <row r="28" spans="2:11">
      <c r="B28" s="87"/>
      <c r="C28" s="463" t="s">
        <v>51</v>
      </c>
      <c r="D28" s="463"/>
      <c r="E28" s="175">
        <v>0</v>
      </c>
      <c r="F28" s="176"/>
      <c r="G28" s="176"/>
      <c r="H28" s="175">
        <v>0</v>
      </c>
      <c r="I28" s="173">
        <f>SUM(E28:H28)</f>
        <v>0</v>
      </c>
      <c r="J28" s="159"/>
    </row>
    <row r="29" spans="2:11">
      <c r="B29" s="87"/>
      <c r="C29" s="463" t="s">
        <v>131</v>
      </c>
      <c r="D29" s="463"/>
      <c r="E29" s="175">
        <v>0</v>
      </c>
      <c r="F29" s="176"/>
      <c r="G29" s="176"/>
      <c r="H29" s="175">
        <v>0</v>
      </c>
      <c r="I29" s="173">
        <f>SUM(E29:H29)</f>
        <v>0</v>
      </c>
      <c r="J29" s="159"/>
    </row>
    <row r="30" spans="2:11">
      <c r="B30" s="80"/>
      <c r="C30" s="172"/>
      <c r="D30" s="103"/>
      <c r="E30" s="173"/>
      <c r="F30" s="176"/>
      <c r="G30" s="176"/>
      <c r="H30" s="173"/>
      <c r="I30" s="173"/>
      <c r="J30" s="159"/>
    </row>
    <row r="31" spans="2:11">
      <c r="B31" s="80" t="s">
        <v>83</v>
      </c>
      <c r="C31" s="478" t="s">
        <v>137</v>
      </c>
      <c r="D31" s="478"/>
      <c r="E31" s="174"/>
      <c r="F31" s="174">
        <f>+F32</f>
        <v>144051368.40000001</v>
      </c>
      <c r="G31" s="174">
        <f>G32</f>
        <v>172902250.68999997</v>
      </c>
      <c r="H31" s="174">
        <f>SUM(H32:H35)</f>
        <v>-12487856.24</v>
      </c>
      <c r="I31" s="174">
        <f>SUM(E31:H31)</f>
        <v>304465762.84999996</v>
      </c>
      <c r="J31" s="159"/>
    </row>
    <row r="32" spans="2:11">
      <c r="B32" s="87"/>
      <c r="C32" s="463" t="s">
        <v>133</v>
      </c>
      <c r="D32" s="463"/>
      <c r="E32" s="176"/>
      <c r="F32" s="175">
        <v>144051368.40000001</v>
      </c>
      <c r="G32" s="175">
        <v>172902250.68999997</v>
      </c>
      <c r="H32" s="175">
        <v>0</v>
      </c>
      <c r="I32" s="173">
        <f>SUM(E32:H32)</f>
        <v>316953619.08999997</v>
      </c>
      <c r="J32" s="159"/>
      <c r="K32" s="162"/>
    </row>
    <row r="33" spans="2:11">
      <c r="B33" s="87"/>
      <c r="C33" s="463" t="s">
        <v>55</v>
      </c>
      <c r="D33" s="463"/>
      <c r="E33" s="176"/>
      <c r="F33" s="175">
        <v>0</v>
      </c>
      <c r="G33" s="176"/>
      <c r="H33" s="175">
        <v>0</v>
      </c>
      <c r="I33" s="173">
        <f>SUM(E33:H33)</f>
        <v>0</v>
      </c>
      <c r="J33" s="159"/>
      <c r="K33" s="162"/>
    </row>
    <row r="34" spans="2:11">
      <c r="B34" s="87"/>
      <c r="C34" s="463" t="s">
        <v>134</v>
      </c>
      <c r="D34" s="463"/>
      <c r="E34" s="176"/>
      <c r="F34" s="175">
        <v>0</v>
      </c>
      <c r="G34" s="176"/>
      <c r="H34" s="175">
        <v>-12487856.24</v>
      </c>
      <c r="I34" s="173">
        <f>SUM(E34:H34)</f>
        <v>-12487856.24</v>
      </c>
      <c r="J34" s="159"/>
    </row>
    <row r="35" spans="2:11">
      <c r="B35" s="87"/>
      <c r="C35" s="463" t="s">
        <v>57</v>
      </c>
      <c r="D35" s="463"/>
      <c r="E35" s="176"/>
      <c r="F35" s="175">
        <v>0</v>
      </c>
      <c r="G35" s="176"/>
      <c r="H35" s="175">
        <v>0</v>
      </c>
      <c r="I35" s="173">
        <f>SUM(E35:H35)</f>
        <v>0</v>
      </c>
      <c r="J35" s="159"/>
    </row>
    <row r="36" spans="2:11">
      <c r="B36" s="80"/>
      <c r="C36" s="480"/>
      <c r="D36" s="480"/>
      <c r="E36" s="176"/>
      <c r="F36" s="173"/>
      <c r="G36" s="176"/>
      <c r="H36" s="176"/>
      <c r="I36" s="176"/>
      <c r="J36" s="159"/>
    </row>
    <row r="37" spans="2:11">
      <c r="B37" s="163"/>
      <c r="C37" s="481" t="s">
        <v>138</v>
      </c>
      <c r="D37" s="481"/>
      <c r="E37" s="179">
        <f>E24+E26+E31</f>
        <v>0</v>
      </c>
      <c r="F37" s="179">
        <f>F24+F26+F31</f>
        <v>6056711146.4300003</v>
      </c>
      <c r="G37" s="179">
        <f>G24+G26+G31</f>
        <v>316953619.08999997</v>
      </c>
      <c r="H37" s="179">
        <f>H24+H26+H31</f>
        <v>-12487856.24</v>
      </c>
      <c r="I37" s="179">
        <f>SUM(E37:H37)</f>
        <v>6361176909.2800007</v>
      </c>
      <c r="J37" s="164"/>
    </row>
    <row r="38" spans="2:11">
      <c r="B38" s="165"/>
      <c r="C38" s="165"/>
      <c r="D38" s="165"/>
      <c r="E38" s="165"/>
      <c r="F38" s="165"/>
      <c r="G38" s="166"/>
      <c r="H38" s="167"/>
      <c r="I38" s="166"/>
      <c r="J38" s="168"/>
    </row>
    <row r="39" spans="2:11">
      <c r="E39" s="169"/>
      <c r="F39" s="169"/>
      <c r="J39" s="155"/>
    </row>
    <row r="40" spans="2:11">
      <c r="B40" s="62"/>
      <c r="C40" s="479" t="s">
        <v>64</v>
      </c>
      <c r="D40" s="479"/>
      <c r="E40" s="479"/>
      <c r="F40" s="479"/>
      <c r="G40" s="479"/>
      <c r="H40" s="479"/>
      <c r="I40" s="479"/>
      <c r="J40" s="479"/>
      <c r="K40" s="170"/>
    </row>
    <row r="41" spans="2:11">
      <c r="B41" s="62"/>
      <c r="C41" s="98"/>
      <c r="D41" s="99"/>
      <c r="E41" s="100"/>
      <c r="F41" s="100"/>
      <c r="G41" s="62"/>
      <c r="H41" s="101"/>
      <c r="I41" s="99"/>
      <c r="J41" s="100"/>
      <c r="K41" s="100"/>
    </row>
    <row r="42" spans="2:11">
      <c r="B42" s="62"/>
      <c r="C42" s="98"/>
      <c r="D42" s="482"/>
      <c r="E42" s="482"/>
      <c r="F42" s="100"/>
      <c r="G42" s="171"/>
      <c r="H42" s="483"/>
      <c r="I42" s="483"/>
      <c r="J42" s="100"/>
      <c r="K42" s="100"/>
    </row>
    <row r="43" spans="2:11">
      <c r="B43" s="62"/>
      <c r="C43" s="443" t="s">
        <v>86</v>
      </c>
      <c r="D43" s="443"/>
      <c r="E43" s="100"/>
      <c r="F43" s="443" t="s">
        <v>139</v>
      </c>
      <c r="G43" s="443"/>
      <c r="H43" s="443"/>
      <c r="I43" s="443"/>
      <c r="J43" s="103"/>
      <c r="K43" s="100"/>
    </row>
    <row r="44" spans="2:11">
      <c r="B44" s="62"/>
      <c r="C44" s="444" t="s">
        <v>88</v>
      </c>
      <c r="D44" s="444"/>
      <c r="E44" s="102"/>
      <c r="F44" s="444" t="s">
        <v>140</v>
      </c>
      <c r="G44" s="444"/>
      <c r="H44" s="443" t="s">
        <v>69</v>
      </c>
      <c r="I44" s="443"/>
      <c r="J44" s="103"/>
      <c r="K44" s="100"/>
    </row>
    <row r="45" spans="2:11">
      <c r="C45" s="464" t="s">
        <v>70</v>
      </c>
      <c r="D45" s="464"/>
      <c r="E45" s="104"/>
      <c r="F45" s="441" t="s">
        <v>141</v>
      </c>
      <c r="G45" s="441"/>
      <c r="H45" s="440" t="s">
        <v>72</v>
      </c>
      <c r="I45" s="440"/>
    </row>
    <row r="46" spans="2:11" ht="15" hidden="1" customHeight="1"/>
    <row r="47" spans="2:11" ht="15" hidden="1" customHeight="1"/>
  </sheetData>
  <mergeCells count="39">
    <mergeCell ref="C45:D45"/>
    <mergeCell ref="F45:G45"/>
    <mergeCell ref="H45:I45"/>
    <mergeCell ref="D42:E42"/>
    <mergeCell ref="H42:I42"/>
    <mergeCell ref="C43:D43"/>
    <mergeCell ref="F43:I43"/>
    <mergeCell ref="C44:D44"/>
    <mergeCell ref="F44:G44"/>
    <mergeCell ref="H44:I44"/>
    <mergeCell ref="C40:J40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24:D24"/>
    <mergeCell ref="C8:D8"/>
    <mergeCell ref="C11:D11"/>
    <mergeCell ref="C13:D13"/>
    <mergeCell ref="C14:D14"/>
    <mergeCell ref="C15:D15"/>
    <mergeCell ref="C16:D16"/>
    <mergeCell ref="C18:D18"/>
    <mergeCell ref="C19:D19"/>
    <mergeCell ref="C20:D20"/>
    <mergeCell ref="C21:D21"/>
    <mergeCell ref="C22:D22"/>
    <mergeCell ref="D2:H2"/>
    <mergeCell ref="D3:H3"/>
    <mergeCell ref="D4:H4"/>
    <mergeCell ref="D5:H5"/>
    <mergeCell ref="D6:J6"/>
  </mergeCells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showGridLines="0" topLeftCell="B1" workbookViewId="0">
      <selection activeCell="D4" sqref="D4:J4"/>
    </sheetView>
  </sheetViews>
  <sheetFormatPr baseColWidth="10" defaultColWidth="0" defaultRowHeight="15" customHeight="1" zeroHeight="1"/>
  <cols>
    <col min="1" max="1" width="2" style="106" customWidth="1"/>
    <col min="2" max="2" width="2.42578125" style="106" customWidth="1"/>
    <col min="3" max="3" width="22" style="106" customWidth="1"/>
    <col min="4" max="4" width="44.5703125" style="106" customWidth="1"/>
    <col min="5" max="5" width="13.28515625" style="106" customWidth="1"/>
    <col min="6" max="6" width="13.140625" style="106" customWidth="1"/>
    <col min="7" max="7" width="4.85546875" style="106" customWidth="1"/>
    <col min="8" max="8" width="11.42578125" style="106" customWidth="1"/>
    <col min="9" max="9" width="50.28515625" style="106" customWidth="1"/>
    <col min="10" max="11" width="13.140625" style="106" customWidth="1"/>
    <col min="12" max="12" width="3.7109375" style="106" customWidth="1"/>
    <col min="13" max="13" width="4.5703125" style="106" customWidth="1"/>
    <col min="14" max="16384" width="11.42578125" style="106" hidden="1"/>
  </cols>
  <sheetData>
    <row r="1" spans="2:12"/>
    <row r="2" spans="2:12" ht="20.25">
      <c r="B2" s="62"/>
      <c r="C2" s="180"/>
      <c r="D2" s="484" t="s">
        <v>0</v>
      </c>
      <c r="E2" s="484"/>
      <c r="F2" s="484"/>
      <c r="G2" s="484"/>
      <c r="H2" s="484"/>
      <c r="I2" s="484"/>
      <c r="J2" s="484"/>
      <c r="K2" s="181"/>
      <c r="L2" s="180"/>
    </row>
    <row r="3" spans="2:12" ht="20.25">
      <c r="C3" s="182"/>
      <c r="D3" s="485" t="s">
        <v>142</v>
      </c>
      <c r="E3" s="485"/>
      <c r="F3" s="485"/>
      <c r="G3" s="485"/>
      <c r="H3" s="485"/>
      <c r="I3" s="485"/>
      <c r="J3" s="485"/>
      <c r="K3" s="183"/>
      <c r="L3" s="182"/>
    </row>
    <row r="4" spans="2:12" ht="20.25">
      <c r="C4" s="182"/>
      <c r="D4" s="484" t="s">
        <v>2</v>
      </c>
      <c r="E4" s="484"/>
      <c r="F4" s="484"/>
      <c r="G4" s="484"/>
      <c r="H4" s="484"/>
      <c r="I4" s="484"/>
      <c r="J4" s="484"/>
      <c r="K4" s="183"/>
      <c r="L4" s="182"/>
    </row>
    <row r="5" spans="2:12" ht="20.25">
      <c r="C5" s="182"/>
      <c r="D5" s="485" t="s">
        <v>3</v>
      </c>
      <c r="E5" s="485"/>
      <c r="F5" s="485"/>
      <c r="G5" s="485"/>
      <c r="H5" s="485"/>
      <c r="I5" s="485"/>
      <c r="J5" s="485"/>
      <c r="K5" s="183"/>
      <c r="L5" s="182"/>
    </row>
    <row r="6" spans="2:12">
      <c r="B6" s="185"/>
      <c r="C6" s="185"/>
      <c r="D6" s="185"/>
      <c r="E6" s="186"/>
      <c r="F6" s="186"/>
      <c r="G6" s="105"/>
      <c r="H6" s="102"/>
      <c r="I6" s="102"/>
      <c r="J6" s="62"/>
      <c r="K6" s="62"/>
      <c r="L6" s="62"/>
    </row>
    <row r="7" spans="2:12">
      <c r="B7" s="187"/>
      <c r="C7" s="477" t="s">
        <v>75</v>
      </c>
      <c r="D7" s="477"/>
      <c r="E7" s="188">
        <v>2016</v>
      </c>
      <c r="F7" s="188">
        <v>2015</v>
      </c>
      <c r="G7" s="189"/>
      <c r="H7" s="477" t="s">
        <v>75</v>
      </c>
      <c r="I7" s="477"/>
      <c r="J7" s="188">
        <v>2016</v>
      </c>
      <c r="K7" s="188">
        <v>2015</v>
      </c>
      <c r="L7" s="190"/>
    </row>
    <row r="8" spans="2:12">
      <c r="B8" s="191"/>
      <c r="C8" s="192"/>
      <c r="D8" s="192"/>
      <c r="E8" s="193"/>
      <c r="F8" s="193"/>
      <c r="G8" s="102"/>
      <c r="H8" s="102"/>
      <c r="I8" s="102"/>
      <c r="J8" s="62"/>
      <c r="K8" s="62"/>
      <c r="L8" s="194"/>
    </row>
    <row r="9" spans="2:12">
      <c r="B9" s="195"/>
      <c r="C9" s="486" t="s">
        <v>143</v>
      </c>
      <c r="D9" s="486"/>
      <c r="E9" s="196"/>
      <c r="F9" s="196"/>
      <c r="G9" s="63"/>
      <c r="H9" s="486" t="s">
        <v>144</v>
      </c>
      <c r="I9" s="486"/>
      <c r="J9" s="196"/>
      <c r="K9" s="196"/>
      <c r="L9" s="197"/>
    </row>
    <row r="10" spans="2:12">
      <c r="B10" s="198"/>
      <c r="C10" s="459" t="s">
        <v>145</v>
      </c>
      <c r="D10" s="459"/>
      <c r="E10" s="36">
        <f>SUM(E11:E18)</f>
        <v>293966811.99000001</v>
      </c>
      <c r="F10" s="36">
        <f>SUM(F11:F18)</f>
        <v>258500335.38</v>
      </c>
      <c r="G10" s="63"/>
      <c r="H10" s="486" t="s">
        <v>146</v>
      </c>
      <c r="I10" s="486"/>
      <c r="J10" s="36">
        <f>SUM(J11:J13)</f>
        <v>449557300.26999998</v>
      </c>
      <c r="K10" s="36">
        <f>SUM(K11:K13)</f>
        <v>514469738.18000007</v>
      </c>
      <c r="L10" s="89"/>
    </row>
    <row r="11" spans="2:12">
      <c r="B11" s="199"/>
      <c r="C11" s="463" t="s">
        <v>147</v>
      </c>
      <c r="D11" s="463"/>
      <c r="E11" s="200">
        <v>226381947.63</v>
      </c>
      <c r="F11" s="90">
        <v>191965296.69999999</v>
      </c>
      <c r="G11" s="63"/>
      <c r="H11" s="463" t="s">
        <v>148</v>
      </c>
      <c r="I11" s="463"/>
      <c r="J11" s="90">
        <v>249128657.17999998</v>
      </c>
      <c r="K11" s="90">
        <v>253590219.15000001</v>
      </c>
      <c r="L11" s="89"/>
    </row>
    <row r="12" spans="2:12">
      <c r="B12" s="199"/>
      <c r="C12" s="463" t="s">
        <v>149</v>
      </c>
      <c r="D12" s="463"/>
      <c r="E12" s="90">
        <v>0</v>
      </c>
      <c r="F12" s="90">
        <v>0</v>
      </c>
      <c r="G12" s="63"/>
      <c r="H12" s="463" t="s">
        <v>150</v>
      </c>
      <c r="I12" s="463"/>
      <c r="J12" s="90">
        <v>56441574.889999993</v>
      </c>
      <c r="K12" s="90">
        <v>76338164.310000002</v>
      </c>
      <c r="L12" s="89"/>
    </row>
    <row r="13" spans="2:12">
      <c r="B13" s="199"/>
      <c r="C13" s="463" t="s">
        <v>151</v>
      </c>
      <c r="D13" s="463"/>
      <c r="E13" s="90">
        <v>0</v>
      </c>
      <c r="F13" s="90">
        <v>0</v>
      </c>
      <c r="G13" s="63"/>
      <c r="H13" s="463" t="s">
        <v>152</v>
      </c>
      <c r="I13" s="463"/>
      <c r="J13" s="200">
        <v>143987068.19999999</v>
      </c>
      <c r="K13" s="90">
        <v>184541354.72</v>
      </c>
      <c r="L13" s="89"/>
    </row>
    <row r="14" spans="2:12">
      <c r="B14" s="199"/>
      <c r="C14" s="463" t="s">
        <v>153</v>
      </c>
      <c r="D14" s="463"/>
      <c r="E14" s="90">
        <v>34085249.700000003</v>
      </c>
      <c r="F14" s="90">
        <v>40120857.630000003</v>
      </c>
      <c r="G14" s="63"/>
      <c r="H14" s="155"/>
      <c r="I14" s="98"/>
      <c r="J14" s="170"/>
      <c r="K14" s="170"/>
      <c r="L14" s="89"/>
    </row>
    <row r="15" spans="2:12">
      <c r="B15" s="199"/>
      <c r="C15" s="463" t="s">
        <v>154</v>
      </c>
      <c r="D15" s="463"/>
      <c r="E15" s="90">
        <v>1248894.8999999999</v>
      </c>
      <c r="F15" s="90">
        <v>5287144.38</v>
      </c>
      <c r="G15" s="63"/>
      <c r="H15" s="486" t="s">
        <v>155</v>
      </c>
      <c r="I15" s="486"/>
      <c r="J15" s="36">
        <f>SUM(J16:J24)</f>
        <v>14395863.559999999</v>
      </c>
      <c r="K15" s="36">
        <f>SUM(K16:K24)</f>
        <v>22801195.640000001</v>
      </c>
      <c r="L15" s="89"/>
    </row>
    <row r="16" spans="2:12">
      <c r="B16" s="199"/>
      <c r="C16" s="463" t="s">
        <v>156</v>
      </c>
      <c r="D16" s="463"/>
      <c r="E16" s="90">
        <v>32250719.760000002</v>
      </c>
      <c r="F16" s="90">
        <v>21127036.670000002</v>
      </c>
      <c r="G16" s="63"/>
      <c r="H16" s="463" t="s">
        <v>157</v>
      </c>
      <c r="I16" s="463"/>
      <c r="J16" s="90">
        <v>0</v>
      </c>
      <c r="K16" s="90">
        <v>0</v>
      </c>
      <c r="L16" s="89"/>
    </row>
    <row r="17" spans="2:12">
      <c r="B17" s="199"/>
      <c r="C17" s="463" t="s">
        <v>158</v>
      </c>
      <c r="D17" s="463"/>
      <c r="E17" s="90">
        <v>0</v>
      </c>
      <c r="F17" s="90">
        <v>0</v>
      </c>
      <c r="G17" s="63"/>
      <c r="H17" s="463" t="s">
        <v>159</v>
      </c>
      <c r="I17" s="463"/>
      <c r="J17" s="90">
        <v>0</v>
      </c>
      <c r="K17" s="90">
        <v>0</v>
      </c>
      <c r="L17" s="89"/>
    </row>
    <row r="18" spans="2:12" ht="24.75" customHeight="1">
      <c r="B18" s="199"/>
      <c r="C18" s="463" t="s">
        <v>160</v>
      </c>
      <c r="D18" s="463"/>
      <c r="E18" s="90">
        <v>0</v>
      </c>
      <c r="F18" s="90">
        <v>0</v>
      </c>
      <c r="G18" s="63"/>
      <c r="H18" s="463" t="s">
        <v>161</v>
      </c>
      <c r="I18" s="463"/>
      <c r="J18" s="90">
        <v>0</v>
      </c>
      <c r="K18" s="90">
        <v>0</v>
      </c>
      <c r="L18" s="89"/>
    </row>
    <row r="19" spans="2:12">
      <c r="B19" s="198"/>
      <c r="C19" s="155"/>
      <c r="D19" s="98"/>
      <c r="E19" s="170"/>
      <c r="F19" s="170"/>
      <c r="G19" s="63"/>
      <c r="H19" s="463" t="s">
        <v>162</v>
      </c>
      <c r="I19" s="463"/>
      <c r="J19" s="200">
        <v>14323863.559999999</v>
      </c>
      <c r="K19" s="90">
        <v>21983595.640000001</v>
      </c>
      <c r="L19" s="89"/>
    </row>
    <row r="20" spans="2:12" ht="25.5" customHeight="1">
      <c r="B20" s="198"/>
      <c r="C20" s="459" t="s">
        <v>163</v>
      </c>
      <c r="D20" s="459"/>
      <c r="E20" s="36">
        <f>SUM(E21:E22)</f>
        <v>511572514.89999998</v>
      </c>
      <c r="F20" s="36">
        <f>SUM(F21:F22)</f>
        <v>455083445.40000004</v>
      </c>
      <c r="G20" s="63"/>
      <c r="H20" s="463" t="s">
        <v>164</v>
      </c>
      <c r="I20" s="463"/>
      <c r="J20" s="90">
        <v>0</v>
      </c>
      <c r="K20" s="90">
        <v>0</v>
      </c>
      <c r="L20" s="89"/>
    </row>
    <row r="21" spans="2:12">
      <c r="B21" s="199"/>
      <c r="C21" s="463" t="s">
        <v>165</v>
      </c>
      <c r="D21" s="463"/>
      <c r="E21" s="90">
        <v>444080837.38</v>
      </c>
      <c r="F21" s="90">
        <v>374233414.79000002</v>
      </c>
      <c r="G21" s="63"/>
      <c r="H21" s="463" t="s">
        <v>166</v>
      </c>
      <c r="I21" s="463"/>
      <c r="J21" s="90">
        <v>0</v>
      </c>
      <c r="K21" s="90">
        <v>0</v>
      </c>
      <c r="L21" s="89"/>
    </row>
    <row r="22" spans="2:12">
      <c r="B22" s="199"/>
      <c r="C22" s="463" t="s">
        <v>167</v>
      </c>
      <c r="D22" s="463"/>
      <c r="E22" s="200">
        <v>67491677.519999996</v>
      </c>
      <c r="F22" s="90">
        <v>80850030.609999999</v>
      </c>
      <c r="G22" s="63"/>
      <c r="H22" s="463" t="s">
        <v>168</v>
      </c>
      <c r="I22" s="463"/>
      <c r="J22" s="90">
        <v>0</v>
      </c>
      <c r="K22" s="90">
        <v>0</v>
      </c>
      <c r="L22" s="89"/>
    </row>
    <row r="23" spans="2:12">
      <c r="B23" s="198"/>
      <c r="C23" s="155"/>
      <c r="D23" s="98"/>
      <c r="E23" s="170"/>
      <c r="F23" s="170"/>
      <c r="G23" s="63"/>
      <c r="H23" s="463" t="s">
        <v>169</v>
      </c>
      <c r="I23" s="463"/>
      <c r="J23" s="90">
        <v>72000</v>
      </c>
      <c r="K23" s="90">
        <v>817600</v>
      </c>
      <c r="L23" s="89"/>
    </row>
    <row r="24" spans="2:12">
      <c r="B24" s="199"/>
      <c r="C24" s="459" t="s">
        <v>170</v>
      </c>
      <c r="D24" s="459"/>
      <c r="E24" s="36">
        <f>SUM(E25:E29)</f>
        <v>3310530.05</v>
      </c>
      <c r="F24" s="36">
        <f>SUM(F25:F29)</f>
        <v>2266789.91</v>
      </c>
      <c r="G24" s="63"/>
      <c r="H24" s="463" t="s">
        <v>171</v>
      </c>
      <c r="I24" s="463"/>
      <c r="J24" s="90">
        <v>0</v>
      </c>
      <c r="K24" s="90">
        <v>0</v>
      </c>
      <c r="L24" s="89"/>
    </row>
    <row r="25" spans="2:12">
      <c r="B25" s="199"/>
      <c r="C25" s="463" t="s">
        <v>172</v>
      </c>
      <c r="D25" s="463"/>
      <c r="E25" s="200">
        <v>2763435.56</v>
      </c>
      <c r="F25" s="90">
        <v>1183186.2</v>
      </c>
      <c r="G25" s="63"/>
      <c r="H25" s="155"/>
      <c r="I25" s="98"/>
      <c r="J25" s="170"/>
      <c r="K25" s="170"/>
      <c r="L25" s="89"/>
    </row>
    <row r="26" spans="2:12">
      <c r="B26" s="199"/>
      <c r="C26" s="463" t="s">
        <v>173</v>
      </c>
      <c r="D26" s="463"/>
      <c r="E26" s="90">
        <v>0</v>
      </c>
      <c r="F26" s="90">
        <v>0</v>
      </c>
      <c r="G26" s="63"/>
      <c r="H26" s="459" t="s">
        <v>165</v>
      </c>
      <c r="I26" s="459"/>
      <c r="J26" s="36">
        <f>SUM(J27:J29)</f>
        <v>2446580</v>
      </c>
      <c r="K26" s="36">
        <f>SUM(K27:K29)</f>
        <v>6288391.7400000002</v>
      </c>
      <c r="L26" s="89"/>
    </row>
    <row r="27" spans="2:12" ht="26.25" customHeight="1">
      <c r="B27" s="199"/>
      <c r="C27" s="463" t="s">
        <v>174</v>
      </c>
      <c r="D27" s="463"/>
      <c r="E27" s="90">
        <v>0</v>
      </c>
      <c r="F27" s="90">
        <v>0</v>
      </c>
      <c r="G27" s="63"/>
      <c r="H27" s="463" t="s">
        <v>175</v>
      </c>
      <c r="I27" s="463"/>
      <c r="J27" s="90">
        <v>0</v>
      </c>
      <c r="K27" s="90">
        <v>0</v>
      </c>
      <c r="L27" s="89"/>
    </row>
    <row r="28" spans="2:12">
      <c r="B28" s="199"/>
      <c r="C28" s="463" t="s">
        <v>176</v>
      </c>
      <c r="D28" s="463"/>
      <c r="E28" s="90">
        <v>0</v>
      </c>
      <c r="F28" s="90">
        <v>0</v>
      </c>
      <c r="G28" s="63"/>
      <c r="H28" s="463" t="s">
        <v>50</v>
      </c>
      <c r="I28" s="463"/>
      <c r="J28" s="90">
        <v>0</v>
      </c>
      <c r="K28" s="90">
        <v>0</v>
      </c>
      <c r="L28" s="89"/>
    </row>
    <row r="29" spans="2:12">
      <c r="B29" s="199"/>
      <c r="C29" s="463" t="s">
        <v>177</v>
      </c>
      <c r="D29" s="463"/>
      <c r="E29" s="200">
        <v>547094.49</v>
      </c>
      <c r="F29" s="90">
        <v>1083603.71</v>
      </c>
      <c r="G29" s="63"/>
      <c r="H29" s="463" t="s">
        <v>178</v>
      </c>
      <c r="I29" s="463"/>
      <c r="J29" s="200">
        <v>2446580</v>
      </c>
      <c r="K29" s="90">
        <v>6288391.7400000002</v>
      </c>
      <c r="L29" s="89"/>
    </row>
    <row r="30" spans="2:12">
      <c r="B30" s="198"/>
      <c r="C30" s="155"/>
      <c r="D30" s="103"/>
      <c r="E30" s="170"/>
      <c r="F30" s="170"/>
      <c r="G30" s="63"/>
      <c r="H30" s="155"/>
      <c r="I30" s="98"/>
      <c r="J30" s="170"/>
      <c r="K30" s="170"/>
      <c r="L30" s="89"/>
    </row>
    <row r="31" spans="2:12">
      <c r="B31" s="198"/>
      <c r="C31" s="459" t="s">
        <v>179</v>
      </c>
      <c r="D31" s="459"/>
      <c r="E31" s="36">
        <f>E10+E20+E24</f>
        <v>808849856.93999994</v>
      </c>
      <c r="F31" s="36">
        <f>F10+F20+F24</f>
        <v>715850570.68999994</v>
      </c>
      <c r="G31" s="63"/>
      <c r="H31" s="486" t="s">
        <v>180</v>
      </c>
      <c r="I31" s="486"/>
      <c r="J31" s="38">
        <f>SUM(J32:J36)</f>
        <v>4182487.08</v>
      </c>
      <c r="K31" s="38">
        <f>SUM(K32:K36)</f>
        <v>5322569.13</v>
      </c>
      <c r="L31" s="89"/>
    </row>
    <row r="32" spans="2:12">
      <c r="B32" s="198"/>
      <c r="C32" s="459"/>
      <c r="D32" s="459"/>
      <c r="E32" s="170"/>
      <c r="F32" s="170"/>
      <c r="G32" s="63"/>
      <c r="H32" s="463" t="s">
        <v>181</v>
      </c>
      <c r="I32" s="463"/>
      <c r="J32" s="90">
        <v>4182425.16</v>
      </c>
      <c r="K32" s="90">
        <v>5290683.24</v>
      </c>
      <c r="L32" s="89"/>
    </row>
    <row r="33" spans="2:12">
      <c r="B33" s="201"/>
      <c r="C33" s="63"/>
      <c r="D33" s="63"/>
      <c r="E33" s="88"/>
      <c r="F33" s="88"/>
      <c r="G33" s="63"/>
      <c r="H33" s="463" t="s">
        <v>182</v>
      </c>
      <c r="I33" s="463"/>
      <c r="J33" s="200">
        <v>61.92</v>
      </c>
      <c r="K33" s="90">
        <v>31885.89</v>
      </c>
      <c r="L33" s="89"/>
    </row>
    <row r="34" spans="2:12">
      <c r="B34" s="201"/>
      <c r="C34" s="63"/>
      <c r="D34" s="63"/>
      <c r="E34" s="88"/>
      <c r="F34" s="88"/>
      <c r="G34" s="63"/>
      <c r="H34" s="463" t="s">
        <v>183</v>
      </c>
      <c r="I34" s="463"/>
      <c r="J34" s="90">
        <v>0</v>
      </c>
      <c r="K34" s="90">
        <v>0</v>
      </c>
      <c r="L34" s="89"/>
    </row>
    <row r="35" spans="2:12">
      <c r="B35" s="201"/>
      <c r="C35" s="63"/>
      <c r="D35" s="63"/>
      <c r="E35" s="88"/>
      <c r="F35" s="88"/>
      <c r="G35" s="63"/>
      <c r="H35" s="463" t="s">
        <v>184</v>
      </c>
      <c r="I35" s="463"/>
      <c r="J35" s="90">
        <v>0</v>
      </c>
      <c r="K35" s="90">
        <v>0</v>
      </c>
      <c r="L35" s="89"/>
    </row>
    <row r="36" spans="2:12">
      <c r="B36" s="201"/>
      <c r="C36" s="63"/>
      <c r="D36" s="63"/>
      <c r="E36" s="88"/>
      <c r="F36" s="88"/>
      <c r="G36" s="63"/>
      <c r="H36" s="463" t="s">
        <v>185</v>
      </c>
      <c r="I36" s="463"/>
      <c r="J36" s="90">
        <v>0</v>
      </c>
      <c r="K36" s="90">
        <v>0</v>
      </c>
      <c r="L36" s="89"/>
    </row>
    <row r="37" spans="2:12">
      <c r="B37" s="201"/>
      <c r="C37" s="63"/>
      <c r="D37" s="63"/>
      <c r="E37" s="88"/>
      <c r="F37" s="88"/>
      <c r="G37" s="63"/>
      <c r="H37" s="155"/>
      <c r="I37" s="98"/>
      <c r="J37" s="170"/>
      <c r="K37" s="170"/>
      <c r="L37" s="89"/>
    </row>
    <row r="38" spans="2:12">
      <c r="B38" s="201"/>
      <c r="C38" s="63"/>
      <c r="D38" s="63"/>
      <c r="E38" s="88"/>
      <c r="F38" s="88"/>
      <c r="G38" s="63"/>
      <c r="H38" s="459" t="s">
        <v>186</v>
      </c>
      <c r="I38" s="459"/>
      <c r="J38" s="38">
        <f>SUM(J39:J44)</f>
        <v>21314006.939999998</v>
      </c>
      <c r="K38" s="38">
        <f>SUM(K39:K44)</f>
        <v>87499000.230000004</v>
      </c>
      <c r="L38" s="89"/>
    </row>
    <row r="39" spans="2:12">
      <c r="B39" s="201"/>
      <c r="C39" s="63"/>
      <c r="D39" s="63"/>
      <c r="E39" s="88"/>
      <c r="F39" s="88"/>
      <c r="G39" s="63"/>
      <c r="H39" s="463" t="s">
        <v>187</v>
      </c>
      <c r="I39" s="463"/>
      <c r="J39" s="200">
        <v>17457491.469999999</v>
      </c>
      <c r="K39" s="90">
        <v>20575328.239999998</v>
      </c>
      <c r="L39" s="89"/>
    </row>
    <row r="40" spans="2:12">
      <c r="B40" s="201"/>
      <c r="C40" s="63"/>
      <c r="D40" s="63"/>
      <c r="E40" s="88"/>
      <c r="F40" s="88"/>
      <c r="G40" s="63"/>
      <c r="H40" s="463" t="s">
        <v>188</v>
      </c>
      <c r="I40" s="463"/>
      <c r="J40" s="90">
        <v>0</v>
      </c>
      <c r="K40" s="90">
        <v>0</v>
      </c>
      <c r="L40" s="89"/>
    </row>
    <row r="41" spans="2:12">
      <c r="B41" s="201"/>
      <c r="C41" s="63"/>
      <c r="D41" s="63"/>
      <c r="E41" s="88"/>
      <c r="F41" s="88"/>
      <c r="G41" s="63"/>
      <c r="H41" s="463" t="s">
        <v>189</v>
      </c>
      <c r="I41" s="463"/>
      <c r="J41" s="90">
        <v>0</v>
      </c>
      <c r="K41" s="90">
        <v>0</v>
      </c>
      <c r="L41" s="89"/>
    </row>
    <row r="42" spans="2:12" ht="25.5" customHeight="1">
      <c r="B42" s="201"/>
      <c r="C42" s="63"/>
      <c r="D42" s="63"/>
      <c r="E42" s="88"/>
      <c r="F42" s="88"/>
      <c r="G42" s="63"/>
      <c r="H42" s="463" t="s">
        <v>190</v>
      </c>
      <c r="I42" s="463"/>
      <c r="J42" s="90">
        <v>0</v>
      </c>
      <c r="K42" s="90">
        <v>0</v>
      </c>
      <c r="L42" s="89"/>
    </row>
    <row r="43" spans="2:12">
      <c r="B43" s="201"/>
      <c r="C43" s="63"/>
      <c r="D43" s="63"/>
      <c r="E43" s="88"/>
      <c r="F43" s="88"/>
      <c r="G43" s="63"/>
      <c r="H43" s="463" t="s">
        <v>191</v>
      </c>
      <c r="I43" s="463"/>
      <c r="J43" s="90">
        <v>0</v>
      </c>
      <c r="K43" s="90">
        <v>0</v>
      </c>
      <c r="L43" s="89"/>
    </row>
    <row r="44" spans="2:12">
      <c r="B44" s="201"/>
      <c r="C44" s="63"/>
      <c r="D44" s="63"/>
      <c r="E44" s="88"/>
      <c r="F44" s="88"/>
      <c r="G44" s="63"/>
      <c r="H44" s="463" t="s">
        <v>192</v>
      </c>
      <c r="I44" s="463"/>
      <c r="J44" s="200">
        <v>3856515.47</v>
      </c>
      <c r="K44" s="90">
        <v>66923671.990000002</v>
      </c>
      <c r="L44" s="89"/>
    </row>
    <row r="45" spans="2:12">
      <c r="B45" s="201"/>
      <c r="C45" s="63"/>
      <c r="D45" s="63"/>
      <c r="E45" s="88"/>
      <c r="F45" s="88"/>
      <c r="G45" s="63"/>
      <c r="H45" s="155"/>
      <c r="I45" s="98"/>
      <c r="J45" s="170"/>
      <c r="K45" s="170"/>
      <c r="L45" s="89"/>
    </row>
    <row r="46" spans="2:12">
      <c r="B46" s="201"/>
      <c r="C46" s="63"/>
      <c r="D46" s="63"/>
      <c r="E46" s="88"/>
      <c r="F46" s="88"/>
      <c r="G46" s="63"/>
      <c r="H46" s="459" t="s">
        <v>193</v>
      </c>
      <c r="I46" s="459"/>
      <c r="J46" s="38">
        <f>J47</f>
        <v>0</v>
      </c>
      <c r="K46" s="38">
        <f>K47</f>
        <v>0</v>
      </c>
      <c r="L46" s="89"/>
    </row>
    <row r="47" spans="2:12">
      <c r="B47" s="201"/>
      <c r="C47" s="63"/>
      <c r="D47" s="63"/>
      <c r="E47" s="88"/>
      <c r="F47" s="88"/>
      <c r="G47" s="63"/>
      <c r="H47" s="463" t="s">
        <v>194</v>
      </c>
      <c r="I47" s="463"/>
      <c r="J47" s="90">
        <v>0</v>
      </c>
      <c r="K47" s="90">
        <v>0</v>
      </c>
      <c r="L47" s="89"/>
    </row>
    <row r="48" spans="2:12">
      <c r="B48" s="201"/>
      <c r="C48" s="63"/>
      <c r="D48" s="63"/>
      <c r="E48" s="88"/>
      <c r="F48" s="88"/>
      <c r="G48" s="63"/>
      <c r="H48" s="155"/>
      <c r="I48" s="98"/>
      <c r="J48" s="170"/>
      <c r="K48" s="170"/>
      <c r="L48" s="89"/>
    </row>
    <row r="49" spans="1:12">
      <c r="B49" s="201"/>
      <c r="C49" s="63"/>
      <c r="D49" s="88"/>
      <c r="E49" s="88"/>
      <c r="F49" s="88"/>
      <c r="G49" s="63"/>
      <c r="H49" s="459" t="s">
        <v>195</v>
      </c>
      <c r="I49" s="459"/>
      <c r="J49" s="38">
        <f>J10+J15+J26+J31+J38+J46</f>
        <v>491896237.84999996</v>
      </c>
      <c r="K49" s="38">
        <f>K10+K15+K26+K31+K38+K46</f>
        <v>636380894.92000008</v>
      </c>
      <c r="L49" s="89"/>
    </row>
    <row r="50" spans="1:12">
      <c r="B50" s="201"/>
      <c r="C50" s="63"/>
      <c r="D50" s="63"/>
      <c r="E50" s="88"/>
      <c r="F50" s="88"/>
      <c r="G50" s="63"/>
      <c r="H50" s="155"/>
      <c r="I50" s="155"/>
      <c r="J50" s="170"/>
      <c r="K50" s="170"/>
      <c r="L50" s="89"/>
    </row>
    <row r="51" spans="1:12">
      <c r="B51" s="201"/>
      <c r="C51" s="63"/>
      <c r="D51" s="63"/>
      <c r="E51" s="88"/>
      <c r="F51" s="88"/>
      <c r="G51" s="63"/>
      <c r="H51" s="486" t="s">
        <v>196</v>
      </c>
      <c r="I51" s="486"/>
      <c r="J51" s="38">
        <f>E31-J49</f>
        <v>316953619.08999997</v>
      </c>
      <c r="K51" s="38">
        <f>F31-K49</f>
        <v>79469675.769999862</v>
      </c>
      <c r="L51" s="89"/>
    </row>
    <row r="52" spans="1:12">
      <c r="B52" s="202"/>
      <c r="C52" s="203"/>
      <c r="D52" s="203"/>
      <c r="E52" s="204"/>
      <c r="F52" s="204"/>
      <c r="G52" s="203"/>
      <c r="H52" s="205"/>
      <c r="I52" s="205"/>
      <c r="J52" s="203"/>
      <c r="K52" s="203"/>
      <c r="L52" s="206"/>
    </row>
    <row r="53" spans="1:12">
      <c r="B53" s="62"/>
      <c r="C53" s="98"/>
      <c r="D53" s="99"/>
      <c r="E53" s="100"/>
      <c r="F53" s="100"/>
      <c r="G53" s="62"/>
      <c r="H53" s="101"/>
      <c r="I53" s="207"/>
      <c r="J53" s="100"/>
      <c r="K53" s="100"/>
      <c r="L53" s="62"/>
    </row>
    <row r="54" spans="1:12">
      <c r="C54" s="479" t="s">
        <v>64</v>
      </c>
      <c r="D54" s="479"/>
      <c r="E54" s="479"/>
      <c r="F54" s="479"/>
      <c r="G54" s="479"/>
      <c r="H54" s="479"/>
      <c r="I54" s="479"/>
      <c r="J54" s="479"/>
      <c r="K54" s="479"/>
    </row>
    <row r="55" spans="1:12">
      <c r="C55" s="98"/>
      <c r="D55" s="99"/>
      <c r="E55" s="100"/>
      <c r="F55" s="100"/>
      <c r="H55" s="101"/>
      <c r="I55" s="99"/>
      <c r="J55" s="100"/>
      <c r="K55" s="100"/>
    </row>
    <row r="56" spans="1:12">
      <c r="A56" s="21"/>
      <c r="B56" s="55"/>
      <c r="C56" s="56"/>
      <c r="D56" s="56" t="s">
        <v>197</v>
      </c>
      <c r="E56" s="6"/>
      <c r="F56" s="57"/>
      <c r="G56" s="208"/>
      <c r="H56" s="57" t="s">
        <v>198</v>
      </c>
      <c r="I56" s="58"/>
      <c r="J56" s="100"/>
      <c r="K56" s="100"/>
    </row>
    <row r="57" spans="1:12">
      <c r="A57" s="59"/>
      <c r="B57" s="443"/>
      <c r="C57" s="443"/>
      <c r="D57" s="443" t="s">
        <v>67</v>
      </c>
      <c r="E57" s="443"/>
      <c r="F57" s="140"/>
      <c r="G57" s="140"/>
      <c r="H57" s="444" t="s">
        <v>68</v>
      </c>
      <c r="I57" s="444"/>
      <c r="J57" s="445" t="s">
        <v>69</v>
      </c>
      <c r="K57" s="445"/>
    </row>
    <row r="58" spans="1:12">
      <c r="A58" s="60"/>
      <c r="B58" s="440"/>
      <c r="C58" s="440"/>
      <c r="D58" s="440" t="s">
        <v>70</v>
      </c>
      <c r="E58" s="440"/>
      <c r="H58" s="441" t="s">
        <v>71</v>
      </c>
      <c r="I58" s="441"/>
      <c r="J58" s="440" t="s">
        <v>72</v>
      </c>
      <c r="K58" s="440"/>
    </row>
    <row r="59" spans="1:12">
      <c r="A59" s="6"/>
      <c r="B59" s="6"/>
      <c r="C59" s="6"/>
      <c r="D59" s="6"/>
      <c r="E59" s="6"/>
      <c r="F59" s="6"/>
      <c r="G59" s="6"/>
      <c r="H59" s="6"/>
      <c r="I59" s="6"/>
    </row>
    <row r="60" spans="1:12">
      <c r="E60" s="209"/>
    </row>
    <row r="61" spans="1:12">
      <c r="E61" s="209"/>
    </row>
    <row r="62" spans="1:12" ht="15" customHeight="1"/>
    <row r="63" spans="1:12" ht="15" customHeight="1"/>
    <row r="64" spans="1:12" ht="15" customHeight="1"/>
    <row r="65" ht="15" customHeight="1"/>
    <row r="66" ht="15" customHeight="1"/>
  </sheetData>
  <mergeCells count="72">
    <mergeCell ref="B58:C58"/>
    <mergeCell ref="D58:E58"/>
    <mergeCell ref="H58:I58"/>
    <mergeCell ref="J58:K58"/>
    <mergeCell ref="H51:I51"/>
    <mergeCell ref="C54:K54"/>
    <mergeCell ref="B57:C57"/>
    <mergeCell ref="D57:E57"/>
    <mergeCell ref="H57:I57"/>
    <mergeCell ref="J57:K57"/>
    <mergeCell ref="H49:I49"/>
    <mergeCell ref="H35:I35"/>
    <mergeCell ref="H36:I36"/>
    <mergeCell ref="H38:I38"/>
    <mergeCell ref="H39:I39"/>
    <mergeCell ref="H40:I40"/>
    <mergeCell ref="H41:I41"/>
    <mergeCell ref="H42:I42"/>
    <mergeCell ref="H43:I43"/>
    <mergeCell ref="H44:I44"/>
    <mergeCell ref="H46:I46"/>
    <mergeCell ref="H47:I47"/>
    <mergeCell ref="H34:I34"/>
    <mergeCell ref="C27:D27"/>
    <mergeCell ref="H27:I27"/>
    <mergeCell ref="C28:D28"/>
    <mergeCell ref="H28:I28"/>
    <mergeCell ref="C29:D29"/>
    <mergeCell ref="H29:I29"/>
    <mergeCell ref="C31:D31"/>
    <mergeCell ref="H31:I31"/>
    <mergeCell ref="C32:D32"/>
    <mergeCell ref="H32:I32"/>
    <mergeCell ref="H33:I33"/>
    <mergeCell ref="H23:I23"/>
    <mergeCell ref="C24:D24"/>
    <mergeCell ref="H24:I24"/>
    <mergeCell ref="C25:D25"/>
    <mergeCell ref="C26:D26"/>
    <mergeCell ref="H26:I26"/>
    <mergeCell ref="C22:D22"/>
    <mergeCell ref="H22:I22"/>
    <mergeCell ref="C16:D16"/>
    <mergeCell ref="H16:I16"/>
    <mergeCell ref="C17:D17"/>
    <mergeCell ref="H17:I17"/>
    <mergeCell ref="C18:D18"/>
    <mergeCell ref="H18:I18"/>
    <mergeCell ref="H19:I19"/>
    <mergeCell ref="C20:D20"/>
    <mergeCell ref="H20:I20"/>
    <mergeCell ref="C21:D21"/>
    <mergeCell ref="H21:I21"/>
    <mergeCell ref="C15:D15"/>
    <mergeCell ref="H15:I15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D2:J2"/>
    <mergeCell ref="D3:J3"/>
    <mergeCell ref="D4:J4"/>
    <mergeCell ref="D5:J5"/>
    <mergeCell ref="C7:D7"/>
    <mergeCell ref="H7:I7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showGridLines="0" topLeftCell="B1" zoomScaleNormal="100" workbookViewId="0">
      <selection activeCell="C64" sqref="C64"/>
    </sheetView>
  </sheetViews>
  <sheetFormatPr baseColWidth="10" defaultColWidth="0" defaultRowHeight="15" customHeight="1" zeroHeight="1"/>
  <cols>
    <col min="1" max="1" width="2.85546875" customWidth="1"/>
    <col min="2" max="2" width="3.28515625" customWidth="1"/>
    <col min="3" max="3" width="11.42578125" customWidth="1"/>
    <col min="4" max="4" width="40" customWidth="1"/>
    <col min="5" max="5" width="12.85546875" customWidth="1"/>
    <col min="6" max="6" width="13.28515625" bestFit="1" customWidth="1"/>
    <col min="7" max="7" width="4.42578125" customWidth="1"/>
    <col min="8" max="8" width="11.42578125" customWidth="1"/>
    <col min="9" max="9" width="50.85546875" customWidth="1"/>
    <col min="10" max="11" width="13.28515625" customWidth="1"/>
    <col min="12" max="12" width="3.5703125" customWidth="1"/>
    <col min="13" max="13" width="16.85546875" customWidth="1"/>
  </cols>
  <sheetData>
    <row r="1" spans="1:13" ht="10.5" customHeight="1">
      <c r="B1" s="210"/>
      <c r="C1" s="211"/>
      <c r="D1" s="212"/>
      <c r="E1" s="213"/>
      <c r="F1" s="213"/>
      <c r="G1" s="212"/>
      <c r="H1" s="212"/>
      <c r="I1" s="214"/>
      <c r="J1" s="211"/>
      <c r="K1" s="211"/>
      <c r="L1" s="211"/>
    </row>
    <row r="2" spans="1:13" ht="9" customHeight="1">
      <c r="B2" s="62"/>
      <c r="C2" s="62"/>
      <c r="D2" s="63"/>
      <c r="E2" s="62"/>
      <c r="F2" s="62"/>
      <c r="G2" s="62"/>
      <c r="H2" s="62"/>
      <c r="I2" s="215"/>
      <c r="J2" s="62"/>
      <c r="K2" s="62"/>
      <c r="L2" s="62"/>
    </row>
    <row r="3" spans="1:13" ht="18">
      <c r="B3" s="102"/>
      <c r="D3" s="487" t="s">
        <v>0</v>
      </c>
      <c r="E3" s="487"/>
      <c r="F3" s="487"/>
      <c r="G3" s="487"/>
      <c r="H3" s="487"/>
      <c r="I3" s="487"/>
      <c r="J3" s="487"/>
      <c r="K3" s="180"/>
      <c r="L3" s="180"/>
    </row>
    <row r="4" spans="1:13" ht="18">
      <c r="B4" s="182"/>
      <c r="D4" s="487" t="s">
        <v>199</v>
      </c>
      <c r="E4" s="487"/>
      <c r="F4" s="487"/>
      <c r="G4" s="487"/>
      <c r="H4" s="487"/>
      <c r="I4" s="487"/>
      <c r="J4" s="487"/>
      <c r="K4" s="182"/>
      <c r="L4" s="182"/>
    </row>
    <row r="5" spans="1:13" ht="18">
      <c r="B5" s="184"/>
      <c r="D5" s="487" t="s">
        <v>200</v>
      </c>
      <c r="E5" s="487"/>
      <c r="F5" s="487"/>
      <c r="G5" s="487"/>
      <c r="H5" s="487"/>
      <c r="I5" s="487"/>
      <c r="J5" s="487"/>
      <c r="K5" s="182"/>
      <c r="L5" s="182"/>
    </row>
    <row r="6" spans="1:13" ht="18">
      <c r="B6" s="184"/>
      <c r="D6" s="487" t="s">
        <v>3</v>
      </c>
      <c r="E6" s="487"/>
      <c r="F6" s="487"/>
      <c r="G6" s="487"/>
      <c r="H6" s="487"/>
      <c r="I6" s="487"/>
      <c r="J6" s="487"/>
      <c r="K6" s="182"/>
      <c r="L6" s="182"/>
    </row>
    <row r="7" spans="1:13" s="216" customFormat="1">
      <c r="A7"/>
      <c r="B7" s="184"/>
      <c r="C7" s="68"/>
      <c r="D7" s="436"/>
      <c r="E7" s="436"/>
      <c r="F7" s="436"/>
      <c r="G7" s="436"/>
      <c r="H7" s="436"/>
      <c r="I7" s="436"/>
      <c r="J7" s="436"/>
      <c r="K7" s="11"/>
    </row>
    <row r="8" spans="1:13" ht="6" customHeight="1">
      <c r="B8" s="180"/>
      <c r="C8" s="180"/>
      <c r="D8" s="180"/>
      <c r="E8" s="180"/>
      <c r="F8" s="180"/>
      <c r="G8" s="180"/>
    </row>
    <row r="9" spans="1:13" ht="8.25" customHeight="1">
      <c r="B9" s="185"/>
      <c r="C9" s="185"/>
      <c r="D9" s="185"/>
      <c r="E9" s="186"/>
      <c r="F9" s="186"/>
      <c r="G9" s="105"/>
      <c r="H9" s="62"/>
      <c r="I9" s="215"/>
      <c r="J9" s="62"/>
      <c r="K9" s="62"/>
      <c r="L9" s="62"/>
    </row>
    <row r="10" spans="1:13">
      <c r="B10" s="218"/>
      <c r="C10" s="477" t="s">
        <v>75</v>
      </c>
      <c r="D10" s="477"/>
      <c r="E10" s="188" t="s">
        <v>201</v>
      </c>
      <c r="F10" s="188" t="s">
        <v>202</v>
      </c>
      <c r="G10" s="189"/>
      <c r="H10" s="477" t="s">
        <v>75</v>
      </c>
      <c r="I10" s="477"/>
      <c r="J10" s="188" t="s">
        <v>201</v>
      </c>
      <c r="K10" s="188" t="s">
        <v>202</v>
      </c>
      <c r="L10" s="190"/>
    </row>
    <row r="11" spans="1:13">
      <c r="B11" s="87"/>
      <c r="C11" s="219"/>
      <c r="D11" s="219"/>
      <c r="E11" s="220"/>
      <c r="F11" s="220"/>
      <c r="G11" s="63"/>
      <c r="H11" s="62"/>
      <c r="I11" s="215"/>
      <c r="J11" s="171"/>
      <c r="K11" s="221"/>
      <c r="L11" s="194"/>
      <c r="M11" s="222"/>
    </row>
    <row r="12" spans="1:13">
      <c r="B12" s="199"/>
      <c r="C12" s="459" t="s">
        <v>6</v>
      </c>
      <c r="D12" s="459"/>
      <c r="E12" s="132">
        <f>+E14+E24</f>
        <v>-48471915.849999994</v>
      </c>
      <c r="F12" s="132">
        <f>+F14+F24</f>
        <v>296068859.74000013</v>
      </c>
      <c r="G12" s="88"/>
      <c r="H12" s="459" t="s">
        <v>7</v>
      </c>
      <c r="I12" s="459"/>
      <c r="J12" s="132">
        <f>+J14+J25</f>
        <v>8375607</v>
      </c>
      <c r="K12" s="132">
        <f>+K14+K25</f>
        <v>-65244425.960000008</v>
      </c>
      <c r="L12" s="223"/>
      <c r="M12" s="224"/>
    </row>
    <row r="13" spans="1:13">
      <c r="B13" s="198"/>
      <c r="C13" s="155"/>
      <c r="D13" s="103"/>
      <c r="E13" s="225"/>
      <c r="F13" s="225"/>
      <c r="G13" s="88"/>
      <c r="H13" s="155"/>
      <c r="I13" s="155"/>
      <c r="J13" s="225"/>
      <c r="K13" s="225"/>
      <c r="L13" s="223"/>
      <c r="M13" s="63"/>
    </row>
    <row r="14" spans="1:13">
      <c r="B14" s="198"/>
      <c r="C14" s="459" t="s">
        <v>8</v>
      </c>
      <c r="D14" s="459"/>
      <c r="E14" s="132">
        <f>SUM(E17:E22)</f>
        <v>-31014424.379999999</v>
      </c>
      <c r="F14" s="132">
        <f>SUM(F16:F22)</f>
        <v>259028222.84000006</v>
      </c>
      <c r="G14" s="88"/>
      <c r="H14" s="459" t="s">
        <v>9</v>
      </c>
      <c r="I14" s="459"/>
      <c r="J14" s="132">
        <f>SUM(J16:J23)</f>
        <v>0</v>
      </c>
      <c r="K14" s="132">
        <f>SUM(K16:K23)</f>
        <v>-51847991.180000007</v>
      </c>
      <c r="L14" s="223"/>
      <c r="M14" s="63"/>
    </row>
    <row r="15" spans="1:13">
      <c r="B15" s="198"/>
      <c r="C15" s="155"/>
      <c r="D15" s="103"/>
      <c r="E15" s="225"/>
      <c r="F15" s="225"/>
      <c r="G15" s="88"/>
      <c r="H15" s="155"/>
      <c r="I15" s="155"/>
      <c r="J15" s="225"/>
      <c r="K15" s="225"/>
      <c r="L15" s="223"/>
    </row>
    <row r="16" spans="1:13">
      <c r="B16" s="199"/>
      <c r="C16" s="463" t="s">
        <v>10</v>
      </c>
      <c r="D16" s="463"/>
      <c r="E16" s="226">
        <v>0</v>
      </c>
      <c r="F16" s="226">
        <v>259028222.84000006</v>
      </c>
      <c r="G16" s="88"/>
      <c r="H16" s="463" t="s">
        <v>11</v>
      </c>
      <c r="I16" s="463"/>
      <c r="J16" s="226">
        <v>0</v>
      </c>
      <c r="K16" s="226">
        <v>-29567991.180000007</v>
      </c>
      <c r="L16" s="223"/>
      <c r="M16" s="63"/>
    </row>
    <row r="17" spans="2:13">
      <c r="B17" s="199"/>
      <c r="C17" s="463" t="s">
        <v>12</v>
      </c>
      <c r="D17" s="463"/>
      <c r="E17" s="226">
        <v>-75707.409999999974</v>
      </c>
      <c r="F17" s="226">
        <v>0</v>
      </c>
      <c r="G17" s="88"/>
      <c r="H17" s="463" t="s">
        <v>13</v>
      </c>
      <c r="I17" s="463"/>
      <c r="J17" s="226">
        <v>0</v>
      </c>
      <c r="K17" s="226">
        <v>0</v>
      </c>
      <c r="L17" s="223"/>
      <c r="M17" s="63"/>
    </row>
    <row r="18" spans="2:13">
      <c r="B18" s="199"/>
      <c r="C18" s="463" t="s">
        <v>14</v>
      </c>
      <c r="D18" s="463"/>
      <c r="E18" s="226">
        <v>-28484960.32</v>
      </c>
      <c r="F18" s="226">
        <v>0</v>
      </c>
      <c r="G18" s="88"/>
      <c r="H18" s="463" t="s">
        <v>15</v>
      </c>
      <c r="I18" s="463"/>
      <c r="J18" s="226">
        <v>0</v>
      </c>
      <c r="K18" s="226">
        <v>-22280000.000000004</v>
      </c>
      <c r="L18" s="223"/>
      <c r="M18" s="63"/>
    </row>
    <row r="19" spans="2:13">
      <c r="B19" s="199"/>
      <c r="C19" s="463" t="s">
        <v>16</v>
      </c>
      <c r="D19" s="463"/>
      <c r="E19" s="226">
        <v>0</v>
      </c>
      <c r="F19" s="226">
        <v>0</v>
      </c>
      <c r="G19" s="88"/>
      <c r="H19" s="463" t="s">
        <v>17</v>
      </c>
      <c r="I19" s="463"/>
      <c r="J19" s="226">
        <v>0</v>
      </c>
      <c r="K19" s="226">
        <v>0</v>
      </c>
      <c r="L19" s="223"/>
      <c r="M19" s="63"/>
    </row>
    <row r="20" spans="2:13">
      <c r="B20" s="199"/>
      <c r="C20" s="463" t="s">
        <v>18</v>
      </c>
      <c r="D20" s="463"/>
      <c r="E20" s="226">
        <v>-2453756.65</v>
      </c>
      <c r="F20" s="226">
        <v>0</v>
      </c>
      <c r="G20" s="88"/>
      <c r="H20" s="463" t="s">
        <v>19</v>
      </c>
      <c r="I20" s="463"/>
      <c r="J20" s="226">
        <v>0</v>
      </c>
      <c r="K20" s="226">
        <v>0</v>
      </c>
      <c r="L20" s="223"/>
      <c r="M20" s="63"/>
    </row>
    <row r="21" spans="2:13">
      <c r="B21" s="199"/>
      <c r="C21" s="463" t="s">
        <v>20</v>
      </c>
      <c r="D21" s="463"/>
      <c r="E21" s="226">
        <v>0</v>
      </c>
      <c r="F21" s="226">
        <v>0</v>
      </c>
      <c r="G21" s="88"/>
      <c r="H21" s="463" t="s">
        <v>21</v>
      </c>
      <c r="I21" s="463"/>
      <c r="J21" s="226">
        <v>0</v>
      </c>
      <c r="K21" s="226">
        <v>0</v>
      </c>
      <c r="L21" s="223"/>
      <c r="M21" s="63"/>
    </row>
    <row r="22" spans="2:13">
      <c r="B22" s="199"/>
      <c r="C22" s="463" t="s">
        <v>22</v>
      </c>
      <c r="D22" s="463"/>
      <c r="E22" s="226">
        <v>0</v>
      </c>
      <c r="F22" s="226">
        <v>0</v>
      </c>
      <c r="G22" s="88"/>
      <c r="H22" s="463" t="s">
        <v>23</v>
      </c>
      <c r="I22" s="463"/>
      <c r="J22" s="226">
        <v>0</v>
      </c>
      <c r="K22" s="226">
        <v>0</v>
      </c>
      <c r="L22" s="223"/>
      <c r="M22" s="63"/>
    </row>
    <row r="23" spans="2:13">
      <c r="B23" s="198"/>
      <c r="C23" s="155"/>
      <c r="D23" s="103"/>
      <c r="E23" s="225"/>
      <c r="F23" s="225"/>
      <c r="G23" s="88"/>
      <c r="H23" s="463" t="s">
        <v>24</v>
      </c>
      <c r="I23" s="463"/>
      <c r="J23" s="226">
        <v>0</v>
      </c>
      <c r="K23" s="226">
        <v>0</v>
      </c>
      <c r="L23" s="223"/>
      <c r="M23" s="63"/>
    </row>
    <row r="24" spans="2:13">
      <c r="B24" s="198"/>
      <c r="C24" s="459" t="s">
        <v>27</v>
      </c>
      <c r="D24" s="459"/>
      <c r="E24" s="132">
        <f>SUM(E26:E34)</f>
        <v>-17457491.469999999</v>
      </c>
      <c r="F24" s="132">
        <f>SUM(F26:F34)</f>
        <v>37040636.900000066</v>
      </c>
      <c r="G24" s="88"/>
      <c r="H24" s="155"/>
      <c r="I24" s="155"/>
      <c r="J24" s="225"/>
      <c r="K24" s="225"/>
      <c r="L24" s="223"/>
    </row>
    <row r="25" spans="2:13">
      <c r="B25" s="198"/>
      <c r="C25" s="155"/>
      <c r="D25" s="103"/>
      <c r="E25" s="225"/>
      <c r="F25" s="225"/>
      <c r="G25" s="88"/>
      <c r="H25" s="488" t="s">
        <v>28</v>
      </c>
      <c r="I25" s="488"/>
      <c r="J25" s="132">
        <f>SUM(J27:J32)</f>
        <v>8375607</v>
      </c>
      <c r="K25" s="132">
        <f>SUM(K27:K32)</f>
        <v>-13396434.780000001</v>
      </c>
      <c r="L25" s="223"/>
      <c r="M25" s="63"/>
    </row>
    <row r="26" spans="2:13">
      <c r="B26" s="199"/>
      <c r="C26" s="463" t="s">
        <v>29</v>
      </c>
      <c r="D26" s="463"/>
      <c r="E26" s="226">
        <v>0</v>
      </c>
      <c r="F26" s="226">
        <v>0</v>
      </c>
      <c r="G26" s="88"/>
      <c r="H26" s="155"/>
      <c r="I26" s="155"/>
      <c r="J26" s="225"/>
      <c r="K26" s="225"/>
      <c r="L26" s="223"/>
    </row>
    <row r="27" spans="2:13">
      <c r="B27" s="199"/>
      <c r="C27" s="463" t="s">
        <v>31</v>
      </c>
      <c r="D27" s="463"/>
      <c r="E27" s="226">
        <v>0</v>
      </c>
      <c r="F27" s="226">
        <v>0</v>
      </c>
      <c r="G27" s="88"/>
      <c r="H27" s="463" t="s">
        <v>30</v>
      </c>
      <c r="I27" s="463"/>
      <c r="J27" s="226">
        <v>0</v>
      </c>
      <c r="K27" s="226">
        <v>0</v>
      </c>
      <c r="L27" s="223"/>
      <c r="M27" s="63"/>
    </row>
    <row r="28" spans="2:13">
      <c r="B28" s="199"/>
      <c r="C28" s="463" t="s">
        <v>33</v>
      </c>
      <c r="D28" s="463"/>
      <c r="E28" s="226">
        <v>0</v>
      </c>
      <c r="F28" s="226">
        <v>34588015.460000038</v>
      </c>
      <c r="G28" s="88"/>
      <c r="H28" s="463" t="s">
        <v>32</v>
      </c>
      <c r="I28" s="463"/>
      <c r="J28" s="226">
        <v>0</v>
      </c>
      <c r="K28" s="226">
        <v>0</v>
      </c>
      <c r="L28" s="223"/>
      <c r="M28" s="63"/>
    </row>
    <row r="29" spans="2:13">
      <c r="B29" s="199"/>
      <c r="C29" s="463" t="s">
        <v>35</v>
      </c>
      <c r="D29" s="463"/>
      <c r="E29" s="226">
        <v>0</v>
      </c>
      <c r="F29" s="226">
        <v>2452621.4400000274</v>
      </c>
      <c r="G29" s="88"/>
      <c r="H29" s="463" t="s">
        <v>34</v>
      </c>
      <c r="I29" s="463"/>
      <c r="J29" s="226">
        <v>0</v>
      </c>
      <c r="K29" s="226">
        <v>-13396434.780000001</v>
      </c>
      <c r="L29" s="223"/>
      <c r="M29" s="63"/>
    </row>
    <row r="30" spans="2:13">
      <c r="B30" s="199"/>
      <c r="C30" s="463" t="s">
        <v>37</v>
      </c>
      <c r="D30" s="463"/>
      <c r="E30" s="226">
        <v>0</v>
      </c>
      <c r="F30" s="226">
        <v>0</v>
      </c>
      <c r="G30" s="88"/>
      <c r="H30" s="463" t="s">
        <v>36</v>
      </c>
      <c r="I30" s="463"/>
      <c r="J30" s="226">
        <v>0</v>
      </c>
      <c r="K30" s="226">
        <v>0</v>
      </c>
      <c r="L30" s="223"/>
      <c r="M30" s="63"/>
    </row>
    <row r="31" spans="2:13">
      <c r="B31" s="199"/>
      <c r="C31" s="463" t="s">
        <v>39</v>
      </c>
      <c r="D31" s="463"/>
      <c r="E31" s="226">
        <v>-17457491.469999999</v>
      </c>
      <c r="F31" s="226">
        <v>0</v>
      </c>
      <c r="G31" s="88"/>
      <c r="H31" s="463" t="s">
        <v>38</v>
      </c>
      <c r="I31" s="463"/>
      <c r="J31" s="226">
        <v>0</v>
      </c>
      <c r="K31" s="226">
        <v>0</v>
      </c>
      <c r="L31" s="223"/>
      <c r="M31" s="63"/>
    </row>
    <row r="32" spans="2:13">
      <c r="B32" s="199"/>
      <c r="C32" s="463" t="s">
        <v>41</v>
      </c>
      <c r="D32" s="463"/>
      <c r="E32" s="226">
        <v>0</v>
      </c>
      <c r="F32" s="226">
        <v>0</v>
      </c>
      <c r="G32" s="88"/>
      <c r="H32" s="463" t="s">
        <v>40</v>
      </c>
      <c r="I32" s="463"/>
      <c r="J32" s="226">
        <v>8375607</v>
      </c>
      <c r="K32" s="226">
        <v>0</v>
      </c>
      <c r="L32" s="223"/>
      <c r="M32" s="63"/>
    </row>
    <row r="33" spans="2:13">
      <c r="B33" s="199"/>
      <c r="C33" s="463" t="s">
        <v>42</v>
      </c>
      <c r="D33" s="463"/>
      <c r="E33" s="226">
        <v>0</v>
      </c>
      <c r="F33" s="226">
        <v>0</v>
      </c>
      <c r="G33" s="88"/>
      <c r="H33" s="155"/>
      <c r="I33" s="155"/>
      <c r="J33" s="227"/>
      <c r="K33" s="227"/>
      <c r="L33" s="223"/>
    </row>
    <row r="34" spans="2:13">
      <c r="B34" s="199"/>
      <c r="C34" s="463" t="s">
        <v>44</v>
      </c>
      <c r="D34" s="463"/>
      <c r="E34" s="226">
        <v>0</v>
      </c>
      <c r="F34" s="226">
        <v>0</v>
      </c>
      <c r="G34" s="88"/>
      <c r="H34" s="459" t="s">
        <v>47</v>
      </c>
      <c r="I34" s="459"/>
      <c r="J34" s="132">
        <f>+J42</f>
        <v>316953619.09000051</v>
      </c>
      <c r="K34" s="132">
        <f>+K42</f>
        <v>-12487856.24</v>
      </c>
      <c r="L34" s="223"/>
      <c r="M34" s="224"/>
    </row>
    <row r="35" spans="2:13">
      <c r="B35" s="198"/>
      <c r="C35" s="155"/>
      <c r="D35" s="103"/>
      <c r="E35" s="227"/>
      <c r="F35" s="227"/>
      <c r="G35" s="88"/>
      <c r="H35" s="155"/>
      <c r="I35" s="155"/>
      <c r="J35" s="225"/>
      <c r="K35" s="225"/>
      <c r="L35" s="223"/>
    </row>
    <row r="36" spans="2:13">
      <c r="B36" s="199"/>
      <c r="C36" s="62"/>
      <c r="D36" s="62"/>
      <c r="E36" s="171"/>
      <c r="F36" s="171"/>
      <c r="G36" s="88"/>
      <c r="H36" s="459" t="s">
        <v>49</v>
      </c>
      <c r="I36" s="459"/>
      <c r="J36" s="132">
        <v>0</v>
      </c>
      <c r="K36" s="132">
        <v>0</v>
      </c>
      <c r="L36" s="223"/>
      <c r="M36" s="63"/>
    </row>
    <row r="37" spans="2:13">
      <c r="B37" s="198"/>
      <c r="C37" s="62"/>
      <c r="D37" s="62"/>
      <c r="E37" s="171"/>
      <c r="F37" s="171"/>
      <c r="G37" s="88"/>
      <c r="H37" s="155"/>
      <c r="I37" s="155"/>
      <c r="J37" s="225"/>
      <c r="K37" s="225"/>
      <c r="L37" s="223"/>
    </row>
    <row r="38" spans="2:13">
      <c r="B38" s="199"/>
      <c r="C38" s="62"/>
      <c r="D38" s="62"/>
      <c r="E38" s="171"/>
      <c r="F38" s="171"/>
      <c r="G38" s="88"/>
      <c r="H38" s="463" t="s">
        <v>50</v>
      </c>
      <c r="I38" s="463"/>
      <c r="J38" s="226">
        <v>0</v>
      </c>
      <c r="K38" s="226">
        <v>0</v>
      </c>
      <c r="L38" s="223"/>
      <c r="M38" s="63"/>
    </row>
    <row r="39" spans="2:13">
      <c r="B39" s="198"/>
      <c r="C39" s="62"/>
      <c r="D39" s="62"/>
      <c r="E39" s="171"/>
      <c r="F39" s="171"/>
      <c r="G39" s="88"/>
      <c r="H39" s="463" t="s">
        <v>51</v>
      </c>
      <c r="I39" s="463"/>
      <c r="J39" s="226">
        <v>0</v>
      </c>
      <c r="K39" s="226">
        <v>0</v>
      </c>
      <c r="L39" s="223"/>
      <c r="M39" s="63"/>
    </row>
    <row r="40" spans="2:13">
      <c r="B40" s="199"/>
      <c r="C40" s="62"/>
      <c r="D40" s="62"/>
      <c r="E40" s="171"/>
      <c r="F40" s="171"/>
      <c r="G40" s="88"/>
      <c r="H40" s="463" t="s">
        <v>52</v>
      </c>
      <c r="I40" s="463"/>
      <c r="J40" s="226">
        <v>0</v>
      </c>
      <c r="K40" s="226">
        <v>0</v>
      </c>
      <c r="L40" s="223"/>
      <c r="M40" s="63"/>
    </row>
    <row r="41" spans="2:13">
      <c r="B41" s="199"/>
      <c r="C41" s="62"/>
      <c r="D41" s="62"/>
      <c r="E41" s="171"/>
      <c r="F41" s="171"/>
      <c r="G41" s="88"/>
      <c r="H41" s="155"/>
      <c r="I41" s="155"/>
      <c r="J41" s="225"/>
      <c r="K41" s="225"/>
      <c r="L41" s="223"/>
    </row>
    <row r="42" spans="2:13">
      <c r="B42" s="199"/>
      <c r="C42" s="62"/>
      <c r="D42" s="62"/>
      <c r="E42" s="171"/>
      <c r="F42" s="171"/>
      <c r="G42" s="88"/>
      <c r="H42" s="459" t="s">
        <v>53</v>
      </c>
      <c r="I42" s="459"/>
      <c r="J42" s="132">
        <f>SUM(J44:J48)</f>
        <v>316953619.09000051</v>
      </c>
      <c r="K42" s="132">
        <f>SUM(K44:K48)</f>
        <v>-12487856.24</v>
      </c>
      <c r="L42" s="223"/>
      <c r="M42" s="63"/>
    </row>
    <row r="43" spans="2:13">
      <c r="B43" s="199"/>
      <c r="C43" s="62"/>
      <c r="D43" s="62"/>
      <c r="E43" s="171"/>
      <c r="F43" s="171"/>
      <c r="G43" s="88"/>
      <c r="H43" s="155"/>
      <c r="I43" s="155"/>
      <c r="J43" s="225"/>
      <c r="K43" s="225"/>
      <c r="L43" s="223"/>
    </row>
    <row r="44" spans="2:13">
      <c r="B44" s="199"/>
      <c r="C44" s="62"/>
      <c r="D44" s="62"/>
      <c r="E44" s="171"/>
      <c r="F44" s="171"/>
      <c r="G44" s="88"/>
      <c r="H44" s="463" t="s">
        <v>54</v>
      </c>
      <c r="I44" s="463"/>
      <c r="J44" s="226">
        <v>172902250.68999997</v>
      </c>
      <c r="K44" s="226">
        <v>0</v>
      </c>
      <c r="L44" s="223"/>
      <c r="M44" s="63"/>
    </row>
    <row r="45" spans="2:13">
      <c r="B45" s="199"/>
      <c r="C45" s="62"/>
      <c r="D45" s="62"/>
      <c r="E45" s="171"/>
      <c r="F45" s="171"/>
      <c r="G45" s="88"/>
      <c r="H45" s="463" t="s">
        <v>55</v>
      </c>
      <c r="I45" s="463"/>
      <c r="J45" s="226">
        <v>144051368.40000057</v>
      </c>
      <c r="K45" s="226">
        <v>0</v>
      </c>
      <c r="L45" s="223"/>
      <c r="M45" s="63"/>
    </row>
    <row r="46" spans="2:13">
      <c r="B46" s="199"/>
      <c r="C46" s="62"/>
      <c r="D46" s="62"/>
      <c r="E46" s="171"/>
      <c r="F46" s="171"/>
      <c r="G46" s="88"/>
      <c r="H46" s="463" t="s">
        <v>56</v>
      </c>
      <c r="I46" s="463"/>
      <c r="J46" s="226">
        <v>0</v>
      </c>
      <c r="K46" s="226">
        <v>0</v>
      </c>
      <c r="L46" s="223"/>
      <c r="M46" s="63"/>
    </row>
    <row r="47" spans="2:13">
      <c r="B47" s="199"/>
      <c r="C47" s="62"/>
      <c r="D47" s="62"/>
      <c r="E47" s="171"/>
      <c r="F47" s="171"/>
      <c r="G47" s="88"/>
      <c r="H47" s="463" t="s">
        <v>57</v>
      </c>
      <c r="I47" s="463"/>
      <c r="J47" s="226">
        <v>0</v>
      </c>
      <c r="K47" s="226">
        <v>0</v>
      </c>
      <c r="L47" s="223"/>
      <c r="M47" s="63"/>
    </row>
    <row r="48" spans="2:13">
      <c r="B48" s="198"/>
      <c r="C48" s="62"/>
      <c r="D48" s="62"/>
      <c r="E48" s="171"/>
      <c r="F48" s="171"/>
      <c r="G48" s="88"/>
      <c r="H48" s="463" t="s">
        <v>58</v>
      </c>
      <c r="I48" s="463"/>
      <c r="J48" s="226">
        <v>0</v>
      </c>
      <c r="K48" s="226">
        <v>-12487856.24</v>
      </c>
      <c r="L48" s="223"/>
      <c r="M48" s="88"/>
    </row>
    <row r="49" spans="2:13">
      <c r="B49" s="199"/>
      <c r="C49" s="62"/>
      <c r="D49" s="62"/>
      <c r="E49" s="171"/>
      <c r="F49" s="171"/>
      <c r="G49" s="88"/>
      <c r="H49" s="155"/>
      <c r="I49" s="155"/>
      <c r="J49" s="225"/>
      <c r="K49" s="225"/>
      <c r="L49" s="223"/>
    </row>
    <row r="50" spans="2:13">
      <c r="B50" s="198"/>
      <c r="C50" s="62"/>
      <c r="D50" s="62"/>
      <c r="E50" s="62"/>
      <c r="F50" s="62"/>
      <c r="G50" s="63"/>
      <c r="H50" s="459" t="s">
        <v>203</v>
      </c>
      <c r="I50" s="459"/>
      <c r="J50" s="132">
        <v>0</v>
      </c>
      <c r="K50" s="132">
        <v>0</v>
      </c>
      <c r="L50" s="223"/>
      <c r="M50" s="63"/>
    </row>
    <row r="51" spans="2:13" ht="6.75" customHeight="1">
      <c r="B51" s="199"/>
      <c r="C51" s="62"/>
      <c r="D51" s="62"/>
      <c r="E51" s="62"/>
      <c r="F51" s="62"/>
      <c r="G51" s="216"/>
      <c r="H51" s="155"/>
      <c r="I51" s="155"/>
      <c r="J51" s="225"/>
      <c r="K51" s="225"/>
      <c r="L51" s="223"/>
    </row>
    <row r="52" spans="2:13">
      <c r="B52" s="199"/>
      <c r="C52" s="62"/>
      <c r="D52" s="62"/>
      <c r="E52" s="62"/>
      <c r="F52" s="62"/>
      <c r="G52" s="63"/>
      <c r="H52" s="463" t="s">
        <v>60</v>
      </c>
      <c r="I52" s="463"/>
      <c r="J52" s="226">
        <v>0</v>
      </c>
      <c r="K52" s="226">
        <v>0</v>
      </c>
      <c r="L52" s="223"/>
      <c r="M52" s="63"/>
    </row>
    <row r="53" spans="2:13">
      <c r="B53" s="199"/>
      <c r="C53" s="62"/>
      <c r="D53" s="62"/>
      <c r="E53" s="62"/>
      <c r="F53" s="62"/>
      <c r="G53" s="63"/>
      <c r="H53" s="463" t="s">
        <v>61</v>
      </c>
      <c r="I53" s="463"/>
      <c r="J53" s="226">
        <v>0</v>
      </c>
      <c r="K53" s="226">
        <v>0</v>
      </c>
      <c r="L53" s="223"/>
      <c r="M53" s="63"/>
    </row>
    <row r="54" spans="2:13">
      <c r="B54" s="202"/>
      <c r="C54" s="203"/>
      <c r="D54" s="228"/>
      <c r="E54" s="229"/>
      <c r="F54" s="230"/>
      <c r="G54" s="230"/>
      <c r="H54" s="203"/>
      <c r="I54" s="231"/>
      <c r="J54" s="229"/>
      <c r="K54" s="230"/>
      <c r="L54" s="232"/>
      <c r="M54" s="222"/>
    </row>
    <row r="55" spans="2:13">
      <c r="C55" s="479" t="s">
        <v>64</v>
      </c>
      <c r="D55" s="479"/>
      <c r="E55" s="479"/>
      <c r="F55" s="479"/>
      <c r="G55" s="479"/>
      <c r="H55" s="479"/>
      <c r="I55" s="479"/>
      <c r="J55" s="479"/>
      <c r="K55" s="479"/>
    </row>
    <row r="56" spans="2:13">
      <c r="C56" s="98"/>
      <c r="D56" s="99"/>
      <c r="E56" s="100"/>
      <c r="F56" s="100"/>
      <c r="G56" s="100"/>
      <c r="H56" s="101"/>
      <c r="I56" s="233"/>
      <c r="J56" s="100"/>
      <c r="K56" s="100"/>
    </row>
    <row r="57" spans="2:13">
      <c r="C57" s="98"/>
      <c r="D57" s="99" t="s">
        <v>204</v>
      </c>
      <c r="E57" s="100"/>
      <c r="F57" s="100"/>
      <c r="H57" s="101" t="s">
        <v>205</v>
      </c>
      <c r="I57" s="233"/>
      <c r="J57" s="100"/>
      <c r="K57" s="100"/>
    </row>
    <row r="58" spans="2:13">
      <c r="C58" s="98"/>
      <c r="D58" s="443" t="s">
        <v>67</v>
      </c>
      <c r="E58" s="443"/>
      <c r="F58" s="56"/>
      <c r="G58" s="56"/>
      <c r="H58" s="444" t="s">
        <v>68</v>
      </c>
      <c r="I58" s="444"/>
      <c r="J58" s="445" t="s">
        <v>69</v>
      </c>
      <c r="K58" s="445"/>
      <c r="L58" s="1"/>
    </row>
    <row r="59" spans="2:13" ht="13.5" customHeight="1">
      <c r="C59" s="234"/>
      <c r="D59" s="440" t="s">
        <v>70</v>
      </c>
      <c r="E59" s="440"/>
      <c r="F59" s="61"/>
      <c r="G59" s="61"/>
      <c r="H59" s="441" t="s">
        <v>71</v>
      </c>
      <c r="I59" s="441"/>
      <c r="J59" s="440" t="s">
        <v>72</v>
      </c>
      <c r="K59" s="440"/>
      <c r="L59" s="1"/>
    </row>
    <row r="60" spans="2:13" hidden="1">
      <c r="C60" s="235"/>
      <c r="D60" s="440"/>
      <c r="E60" s="440"/>
      <c r="F60" s="236"/>
      <c r="G60" s="236"/>
      <c r="H60" s="440"/>
      <c r="I60" s="440"/>
      <c r="J60" s="103"/>
      <c r="K60" s="100"/>
    </row>
    <row r="61" spans="2:13" hidden="1">
      <c r="B61" s="237"/>
      <c r="G61" s="63"/>
    </row>
    <row r="62" spans="2:13" ht="15" hidden="1" customHeight="1"/>
    <row r="63" spans="2:13" ht="15" hidden="1" customHeight="1"/>
    <row r="64" spans="2:13" ht="15" hidden="1" customHeight="1"/>
  </sheetData>
  <mergeCells count="66">
    <mergeCell ref="D60:E60"/>
    <mergeCell ref="H60:I60"/>
    <mergeCell ref="H53:I53"/>
    <mergeCell ref="C55:K55"/>
    <mergeCell ref="D58:E58"/>
    <mergeCell ref="H58:I58"/>
    <mergeCell ref="J58:K58"/>
    <mergeCell ref="D59:E59"/>
    <mergeCell ref="H59:I59"/>
    <mergeCell ref="J59:K59"/>
    <mergeCell ref="H52:I52"/>
    <mergeCell ref="H36:I36"/>
    <mergeCell ref="H38:I38"/>
    <mergeCell ref="H39:I39"/>
    <mergeCell ref="H40:I40"/>
    <mergeCell ref="H42:I42"/>
    <mergeCell ref="H44:I44"/>
    <mergeCell ref="H45:I45"/>
    <mergeCell ref="H46:I46"/>
    <mergeCell ref="H47:I47"/>
    <mergeCell ref="H48:I48"/>
    <mergeCell ref="H50:I50"/>
    <mergeCell ref="C34:D34"/>
    <mergeCell ref="H34:I34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23:I23"/>
    <mergeCell ref="C24:D24"/>
    <mergeCell ref="H25:I25"/>
    <mergeCell ref="C26:D26"/>
    <mergeCell ref="C27:D27"/>
    <mergeCell ref="H27:I27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2:D12"/>
    <mergeCell ref="H12:I12"/>
    <mergeCell ref="C14:D14"/>
    <mergeCell ref="H14:I14"/>
    <mergeCell ref="C16:D16"/>
    <mergeCell ref="H16:I16"/>
    <mergeCell ref="C10:D10"/>
    <mergeCell ref="H10:I10"/>
    <mergeCell ref="D3:J3"/>
    <mergeCell ref="D4:J4"/>
    <mergeCell ref="D5:J5"/>
    <mergeCell ref="D6:J6"/>
    <mergeCell ref="D7:J7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E1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zoomScaleNormal="100" workbookViewId="0">
      <selection activeCell="G24" sqref="G24:H24"/>
    </sheetView>
  </sheetViews>
  <sheetFormatPr baseColWidth="10" defaultColWidth="0" defaultRowHeight="12" customHeight="1" zeroHeight="1"/>
  <cols>
    <col min="1" max="1" width="3.42578125" style="102" customWidth="1"/>
    <col min="2" max="3" width="3.7109375" style="102" customWidth="1"/>
    <col min="4" max="4" width="24" style="102" customWidth="1"/>
    <col min="5" max="5" width="22.85546875" style="102" customWidth="1"/>
    <col min="6" max="6" width="20.140625" style="102" customWidth="1"/>
    <col min="7" max="7" width="13.28515625" style="63" customWidth="1"/>
    <col min="8" max="8" width="13" style="63" customWidth="1"/>
    <col min="9" max="9" width="7.7109375" style="102" customWidth="1"/>
    <col min="10" max="11" width="3.7109375" style="66" customWidth="1"/>
    <col min="12" max="13" width="18.7109375" style="66" customWidth="1"/>
    <col min="14" max="14" width="15.85546875" style="66" customWidth="1"/>
    <col min="15" max="16" width="13.28515625" style="66" customWidth="1"/>
    <col min="17" max="17" width="1.85546875" style="66" customWidth="1"/>
    <col min="18" max="18" width="0.140625" style="66" customWidth="1"/>
    <col min="19" max="16384" width="0" style="66" hidden="1"/>
  </cols>
  <sheetData>
    <row r="1" spans="1:17"/>
    <row r="2" spans="1:17" s="62" customFormat="1" ht="15">
      <c r="B2" s="180"/>
      <c r="C2" s="180"/>
      <c r="D2" s="180"/>
      <c r="E2" s="489" t="s">
        <v>0</v>
      </c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180"/>
      <c r="Q2" s="180"/>
    </row>
    <row r="3" spans="1:17" ht="15">
      <c r="B3" s="180"/>
      <c r="C3" s="180"/>
      <c r="D3" s="180"/>
      <c r="E3" s="489" t="s">
        <v>206</v>
      </c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180"/>
      <c r="Q3" s="180"/>
    </row>
    <row r="4" spans="1:17" ht="15">
      <c r="B4" s="180"/>
      <c r="C4" s="180"/>
      <c r="D4" s="180"/>
      <c r="E4" s="489" t="s">
        <v>207</v>
      </c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180"/>
      <c r="Q4" s="180"/>
    </row>
    <row r="5" spans="1:17" ht="15">
      <c r="B5" s="180"/>
      <c r="C5" s="180"/>
      <c r="D5" s="180"/>
      <c r="E5" s="489" t="s">
        <v>3</v>
      </c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180"/>
      <c r="Q5" s="180"/>
    </row>
    <row r="6" spans="1:17" ht="15">
      <c r="C6" s="217"/>
      <c r="D6" s="238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62"/>
      <c r="Q6" s="62"/>
    </row>
    <row r="7" spans="1:17">
      <c r="A7" s="67"/>
      <c r="B7" s="451"/>
      <c r="C7" s="451"/>
      <c r="D7" s="451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69"/>
      <c r="Q7" s="62"/>
    </row>
    <row r="8" spans="1:17" s="62" customFormat="1">
      <c r="A8" s="102"/>
      <c r="B8" s="217"/>
      <c r="C8" s="217"/>
      <c r="D8" s="238"/>
      <c r="E8" s="217"/>
      <c r="F8" s="217"/>
      <c r="G8" s="241"/>
      <c r="H8" s="241"/>
      <c r="I8" s="238"/>
    </row>
    <row r="9" spans="1:17" s="62" customFormat="1">
      <c r="A9" s="102"/>
      <c r="B9" s="102"/>
      <c r="C9" s="242"/>
      <c r="D9" s="238"/>
      <c r="E9" s="242"/>
      <c r="F9" s="242"/>
      <c r="G9" s="243"/>
      <c r="H9" s="243"/>
      <c r="I9" s="238"/>
    </row>
    <row r="10" spans="1:17" s="62" customFormat="1">
      <c r="A10" s="244"/>
      <c r="B10" s="490" t="s">
        <v>75</v>
      </c>
      <c r="C10" s="491"/>
      <c r="D10" s="491"/>
      <c r="E10" s="491"/>
      <c r="F10" s="189"/>
      <c r="G10" s="188">
        <v>2016</v>
      </c>
      <c r="H10" s="188">
        <v>2015</v>
      </c>
      <c r="I10" s="245"/>
      <c r="J10" s="491" t="s">
        <v>75</v>
      </c>
      <c r="K10" s="491"/>
      <c r="L10" s="491"/>
      <c r="M10" s="491"/>
      <c r="N10" s="189"/>
      <c r="O10" s="188">
        <v>2016</v>
      </c>
      <c r="P10" s="188">
        <v>2015</v>
      </c>
      <c r="Q10" s="246"/>
    </row>
    <row r="11" spans="1:17" s="62" customFormat="1">
      <c r="A11" s="102"/>
      <c r="B11" s="191"/>
      <c r="C11" s="102"/>
      <c r="D11" s="192"/>
      <c r="E11" s="192"/>
      <c r="F11" s="192"/>
      <c r="G11" s="247"/>
      <c r="H11" s="247"/>
      <c r="I11" s="102"/>
      <c r="Q11" s="194"/>
    </row>
    <row r="12" spans="1:17" s="62" customFormat="1">
      <c r="A12" s="63"/>
      <c r="B12" s="87"/>
      <c r="C12" s="219"/>
      <c r="D12" s="219"/>
      <c r="E12" s="219"/>
      <c r="F12" s="219"/>
      <c r="G12" s="247"/>
      <c r="H12" s="247"/>
      <c r="I12" s="63"/>
      <c r="Q12" s="194"/>
    </row>
    <row r="13" spans="1:17">
      <c r="A13" s="63"/>
      <c r="B13" s="492" t="s">
        <v>208</v>
      </c>
      <c r="C13" s="493"/>
      <c r="D13" s="493"/>
      <c r="E13" s="493"/>
      <c r="F13" s="493"/>
      <c r="G13" s="247"/>
      <c r="H13" s="247"/>
      <c r="I13" s="63"/>
      <c r="J13" s="493" t="s">
        <v>209</v>
      </c>
      <c r="K13" s="493"/>
      <c r="L13" s="493"/>
      <c r="M13" s="493"/>
      <c r="N13" s="493"/>
      <c r="O13" s="248"/>
      <c r="P13" s="248"/>
      <c r="Q13" s="194"/>
    </row>
    <row r="14" spans="1:17">
      <c r="A14" s="63"/>
      <c r="B14" s="87"/>
      <c r="C14" s="219"/>
      <c r="D14" s="63"/>
      <c r="E14" s="219"/>
      <c r="F14" s="219"/>
      <c r="G14" s="247"/>
      <c r="H14" s="247"/>
      <c r="I14" s="63"/>
      <c r="J14" s="63"/>
      <c r="K14" s="219"/>
      <c r="L14" s="219"/>
      <c r="M14" s="219"/>
      <c r="N14" s="219"/>
      <c r="O14" s="248"/>
      <c r="P14" s="248"/>
      <c r="Q14" s="194"/>
    </row>
    <row r="15" spans="1:17">
      <c r="A15" s="63"/>
      <c r="B15" s="87"/>
      <c r="C15" s="493" t="s">
        <v>201</v>
      </c>
      <c r="D15" s="493"/>
      <c r="E15" s="493"/>
      <c r="F15" s="493"/>
      <c r="G15" s="249">
        <f>SUM(G16:G26)</f>
        <v>808849856.93999994</v>
      </c>
      <c r="H15" s="249">
        <f>SUM(H16:H26)</f>
        <v>715850570.69000006</v>
      </c>
      <c r="I15" s="63"/>
      <c r="J15" s="63"/>
      <c r="K15" s="493" t="s">
        <v>201</v>
      </c>
      <c r="L15" s="493"/>
      <c r="M15" s="493"/>
      <c r="N15" s="493"/>
      <c r="O15" s="250">
        <f>SUM(O16:O18)</f>
        <v>39390031.379999995</v>
      </c>
      <c r="P15" s="250">
        <f>SUM(P16:P18)</f>
        <v>44550701.030000001</v>
      </c>
      <c r="Q15" s="194"/>
    </row>
    <row r="16" spans="1:17">
      <c r="A16" s="63"/>
      <c r="B16" s="87"/>
      <c r="C16" s="219"/>
      <c r="D16" s="494" t="s">
        <v>147</v>
      </c>
      <c r="E16" s="494"/>
      <c r="F16" s="494"/>
      <c r="G16" s="251">
        <v>226381947.63</v>
      </c>
      <c r="H16" s="252">
        <v>191965296.69999999</v>
      </c>
      <c r="I16" s="63"/>
      <c r="J16" s="63"/>
      <c r="K16" s="62"/>
      <c r="L16" s="495" t="s">
        <v>33</v>
      </c>
      <c r="M16" s="495"/>
      <c r="N16" s="495"/>
      <c r="O16" s="252">
        <v>0</v>
      </c>
      <c r="P16" s="252">
        <v>0</v>
      </c>
      <c r="Q16" s="194"/>
    </row>
    <row r="17" spans="1:17">
      <c r="A17" s="63"/>
      <c r="B17" s="87"/>
      <c r="C17" s="219"/>
      <c r="D17" s="494" t="s">
        <v>210</v>
      </c>
      <c r="E17" s="494"/>
      <c r="F17" s="494"/>
      <c r="G17" s="252">
        <v>0</v>
      </c>
      <c r="H17" s="252">
        <v>0</v>
      </c>
      <c r="I17" s="63"/>
      <c r="J17" s="63"/>
      <c r="K17" s="62"/>
      <c r="L17" s="495" t="s">
        <v>35</v>
      </c>
      <c r="M17" s="495"/>
      <c r="N17" s="495"/>
      <c r="O17" s="252">
        <v>0</v>
      </c>
      <c r="P17" s="252">
        <v>0</v>
      </c>
      <c r="Q17" s="194"/>
    </row>
    <row r="18" spans="1:17">
      <c r="A18" s="63"/>
      <c r="B18" s="87"/>
      <c r="C18" s="253"/>
      <c r="D18" s="494" t="s">
        <v>211</v>
      </c>
      <c r="E18" s="494"/>
      <c r="F18" s="494"/>
      <c r="G18" s="252">
        <v>0</v>
      </c>
      <c r="H18" s="252">
        <v>0</v>
      </c>
      <c r="I18" s="63"/>
      <c r="J18" s="63"/>
      <c r="K18" s="247"/>
      <c r="L18" s="495" t="s">
        <v>212</v>
      </c>
      <c r="M18" s="495"/>
      <c r="N18" s="495"/>
      <c r="O18" s="252">
        <v>39390031.379999995</v>
      </c>
      <c r="P18" s="251">
        <v>44550701.030000001</v>
      </c>
      <c r="Q18" s="194"/>
    </row>
    <row r="19" spans="1:17">
      <c r="A19" s="63"/>
      <c r="B19" s="87"/>
      <c r="C19" s="253"/>
      <c r="D19" s="494" t="s">
        <v>153</v>
      </c>
      <c r="E19" s="494"/>
      <c r="F19" s="494"/>
      <c r="G19" s="252">
        <v>34085249.700000003</v>
      </c>
      <c r="H19" s="252">
        <v>40120857.630000003</v>
      </c>
      <c r="I19" s="63"/>
      <c r="J19" s="63"/>
      <c r="K19" s="247"/>
      <c r="L19" s="62"/>
      <c r="M19" s="62"/>
      <c r="N19" s="62"/>
      <c r="O19" s="171"/>
      <c r="P19" s="171"/>
      <c r="Q19" s="194"/>
    </row>
    <row r="20" spans="1:17">
      <c r="A20" s="63"/>
      <c r="B20" s="87"/>
      <c r="C20" s="253"/>
      <c r="D20" s="494" t="s">
        <v>154</v>
      </c>
      <c r="E20" s="494"/>
      <c r="F20" s="494"/>
      <c r="G20" s="252">
        <v>1248894.8999999999</v>
      </c>
      <c r="H20" s="252">
        <v>6470330.5800000001</v>
      </c>
      <c r="I20" s="63"/>
      <c r="J20" s="63"/>
      <c r="K20" s="493" t="s">
        <v>202</v>
      </c>
      <c r="L20" s="493"/>
      <c r="M20" s="493"/>
      <c r="N20" s="493"/>
      <c r="O20" s="249">
        <f>SUM(O21:O23)</f>
        <v>79096484.320000067</v>
      </c>
      <c r="P20" s="249">
        <f>SUM(P21:P23)</f>
        <v>144075227.36000034</v>
      </c>
      <c r="Q20" s="194"/>
    </row>
    <row r="21" spans="1:17">
      <c r="A21" s="63"/>
      <c r="B21" s="87"/>
      <c r="C21" s="253"/>
      <c r="D21" s="494" t="s">
        <v>156</v>
      </c>
      <c r="E21" s="494"/>
      <c r="F21" s="494"/>
      <c r="G21" s="251">
        <v>32250719.760000002</v>
      </c>
      <c r="H21" s="252">
        <v>21127036.670000002</v>
      </c>
      <c r="I21" s="63"/>
      <c r="J21" s="63"/>
      <c r="K21" s="247"/>
      <c r="L21" s="495" t="s">
        <v>33</v>
      </c>
      <c r="M21" s="495"/>
      <c r="N21" s="495"/>
      <c r="O21" s="252">
        <v>34588015.460000038</v>
      </c>
      <c r="P21" s="251">
        <v>128553477.39000034</v>
      </c>
      <c r="Q21" s="194"/>
    </row>
    <row r="22" spans="1:17">
      <c r="A22" s="63"/>
      <c r="B22" s="87"/>
      <c r="C22" s="253"/>
      <c r="D22" s="494" t="s">
        <v>158</v>
      </c>
      <c r="E22" s="494"/>
      <c r="F22" s="494"/>
      <c r="G22" s="252">
        <v>0</v>
      </c>
      <c r="H22" s="252">
        <v>0</v>
      </c>
      <c r="I22" s="63"/>
      <c r="J22" s="63"/>
      <c r="K22" s="219"/>
      <c r="L22" s="495" t="s">
        <v>35</v>
      </c>
      <c r="M22" s="495"/>
      <c r="N22" s="495"/>
      <c r="O22" s="252">
        <v>2452621.4400000274</v>
      </c>
      <c r="P22" s="252">
        <v>11573224.659999991</v>
      </c>
      <c r="Q22" s="194"/>
    </row>
    <row r="23" spans="1:17">
      <c r="A23" s="63"/>
      <c r="B23" s="87"/>
      <c r="C23" s="253"/>
      <c r="D23" s="494" t="s">
        <v>160</v>
      </c>
      <c r="E23" s="494"/>
      <c r="F23" s="494"/>
      <c r="G23" s="252">
        <v>0</v>
      </c>
      <c r="H23" s="252">
        <v>0</v>
      </c>
      <c r="I23" s="63"/>
      <c r="J23" s="63"/>
      <c r="K23" s="62"/>
      <c r="L23" s="495" t="s">
        <v>213</v>
      </c>
      <c r="M23" s="495"/>
      <c r="N23" s="495"/>
      <c r="O23" s="252">
        <v>42055847.420000002</v>
      </c>
      <c r="P23" s="251">
        <v>3948525.3099999996</v>
      </c>
      <c r="Q23" s="194"/>
    </row>
    <row r="24" spans="1:17">
      <c r="A24" s="63"/>
      <c r="B24" s="87"/>
      <c r="C24" s="219"/>
      <c r="D24" s="494" t="s">
        <v>165</v>
      </c>
      <c r="E24" s="494"/>
      <c r="F24" s="494"/>
      <c r="G24" s="252">
        <v>444080837.38</v>
      </c>
      <c r="H24" s="252">
        <v>374233414.79000002</v>
      </c>
      <c r="I24" s="63"/>
      <c r="J24" s="63"/>
      <c r="K24" s="493" t="s">
        <v>214</v>
      </c>
      <c r="L24" s="493"/>
      <c r="M24" s="493"/>
      <c r="N24" s="493"/>
      <c r="O24" s="249">
        <f>O15-O20</f>
        <v>-39706452.940000072</v>
      </c>
      <c r="P24" s="249">
        <f>P15-P20</f>
        <v>-99524526.330000341</v>
      </c>
      <c r="Q24" s="194"/>
    </row>
    <row r="25" spans="1:17">
      <c r="A25" s="63"/>
      <c r="B25" s="87"/>
      <c r="C25" s="253"/>
      <c r="D25" s="494" t="s">
        <v>215</v>
      </c>
      <c r="E25" s="494"/>
      <c r="F25" s="494"/>
      <c r="G25" s="252">
        <v>67491677.519999996</v>
      </c>
      <c r="H25" s="252">
        <v>80850030.609999999</v>
      </c>
      <c r="I25" s="63"/>
      <c r="J25" s="63"/>
      <c r="Q25" s="194"/>
    </row>
    <row r="26" spans="1:17">
      <c r="A26" s="63"/>
      <c r="B26" s="87"/>
      <c r="C26" s="219"/>
      <c r="D26" s="494" t="s">
        <v>216</v>
      </c>
      <c r="E26" s="494"/>
      <c r="F26" s="92"/>
      <c r="G26" s="251">
        <v>3310530.05</v>
      </c>
      <c r="H26" s="252">
        <v>1083603.7100000083</v>
      </c>
      <c r="I26" s="63"/>
      <c r="J26" s="63"/>
      <c r="K26" s="62"/>
      <c r="L26" s="62"/>
      <c r="M26" s="62"/>
      <c r="N26" s="62"/>
      <c r="O26" s="171"/>
      <c r="P26" s="171"/>
      <c r="Q26" s="194"/>
    </row>
    <row r="27" spans="1:17">
      <c r="A27" s="63"/>
      <c r="B27" s="87"/>
      <c r="C27" s="219"/>
      <c r="D27" s="63"/>
      <c r="E27" s="219"/>
      <c r="F27" s="219"/>
      <c r="G27" s="247"/>
      <c r="H27" s="247"/>
      <c r="I27" s="63"/>
      <c r="J27" s="62"/>
      <c r="K27" s="62"/>
      <c r="L27" s="62"/>
      <c r="M27" s="62"/>
      <c r="N27" s="62"/>
      <c r="O27" s="171"/>
      <c r="P27" s="171"/>
      <c r="Q27" s="194"/>
    </row>
    <row r="28" spans="1:17">
      <c r="A28" s="63"/>
      <c r="B28" s="87"/>
      <c r="C28" s="493" t="s">
        <v>202</v>
      </c>
      <c r="D28" s="493"/>
      <c r="E28" s="493"/>
      <c r="F28" s="493"/>
      <c r="G28" s="249">
        <f>SUM(G29:G44)</f>
        <v>470256259.30000001</v>
      </c>
      <c r="H28" s="249">
        <f>SUM(H29:H44)</f>
        <v>610482997.55000007</v>
      </c>
      <c r="I28" s="63"/>
      <c r="J28" s="493" t="s">
        <v>217</v>
      </c>
      <c r="K28" s="493"/>
      <c r="L28" s="493"/>
      <c r="M28" s="493"/>
      <c r="N28" s="493"/>
      <c r="O28" s="254"/>
      <c r="P28" s="254"/>
      <c r="Q28" s="194"/>
    </row>
    <row r="29" spans="1:17">
      <c r="A29" s="63"/>
      <c r="B29" s="87"/>
      <c r="C29" s="255"/>
      <c r="D29" s="494" t="s">
        <v>218</v>
      </c>
      <c r="E29" s="494"/>
      <c r="F29" s="494"/>
      <c r="G29" s="252">
        <v>249128657.17999998</v>
      </c>
      <c r="H29" s="252">
        <v>253590219.15000001</v>
      </c>
      <c r="I29" s="63"/>
      <c r="J29" s="63"/>
      <c r="K29" s="219"/>
      <c r="L29" s="219"/>
      <c r="M29" s="219"/>
      <c r="N29" s="219"/>
      <c r="O29" s="254"/>
      <c r="P29" s="254"/>
      <c r="Q29" s="194"/>
    </row>
    <row r="30" spans="1:17">
      <c r="A30" s="63"/>
      <c r="B30" s="87"/>
      <c r="C30" s="255"/>
      <c r="D30" s="494" t="s">
        <v>150</v>
      </c>
      <c r="E30" s="494"/>
      <c r="F30" s="494"/>
      <c r="G30" s="252">
        <v>56441574.889999993</v>
      </c>
      <c r="H30" s="252">
        <v>76338164.310000002</v>
      </c>
      <c r="I30" s="63"/>
      <c r="J30" s="62"/>
      <c r="K30" s="493" t="s">
        <v>201</v>
      </c>
      <c r="L30" s="493"/>
      <c r="M30" s="493"/>
      <c r="N30" s="493"/>
      <c r="O30" s="249">
        <f>O31+O34+O35</f>
        <v>0</v>
      </c>
      <c r="P30" s="249">
        <f>P31+P34+P35</f>
        <v>0</v>
      </c>
      <c r="Q30" s="194"/>
    </row>
    <row r="31" spans="1:17">
      <c r="A31" s="63"/>
      <c r="B31" s="87"/>
      <c r="C31" s="255"/>
      <c r="D31" s="494" t="s">
        <v>152</v>
      </c>
      <c r="E31" s="494"/>
      <c r="F31" s="494"/>
      <c r="G31" s="251">
        <v>143987068.19999999</v>
      </c>
      <c r="H31" s="252">
        <v>184541354.72</v>
      </c>
      <c r="I31" s="63"/>
      <c r="J31" s="63"/>
      <c r="K31" s="62"/>
      <c r="L31" s="495" t="s">
        <v>219</v>
      </c>
      <c r="M31" s="495"/>
      <c r="N31" s="495"/>
      <c r="O31" s="252">
        <v>0</v>
      </c>
      <c r="P31" s="252">
        <v>0</v>
      </c>
      <c r="Q31" s="194"/>
    </row>
    <row r="32" spans="1:17">
      <c r="A32" s="63"/>
      <c r="B32" s="87"/>
      <c r="C32" s="219"/>
      <c r="D32" s="494" t="s">
        <v>157</v>
      </c>
      <c r="E32" s="494"/>
      <c r="F32" s="494"/>
      <c r="G32" s="252">
        <v>0</v>
      </c>
      <c r="H32" s="252">
        <v>0</v>
      </c>
      <c r="I32" s="63"/>
      <c r="J32" s="63"/>
      <c r="K32" s="255"/>
      <c r="L32" s="495" t="s">
        <v>220</v>
      </c>
      <c r="M32" s="495"/>
      <c r="N32" s="495"/>
      <c r="O32" s="252">
        <v>0</v>
      </c>
      <c r="P32" s="252">
        <v>0</v>
      </c>
      <c r="Q32" s="194"/>
    </row>
    <row r="33" spans="1:17">
      <c r="A33" s="63"/>
      <c r="B33" s="87"/>
      <c r="C33" s="255"/>
      <c r="D33" s="494" t="s">
        <v>221</v>
      </c>
      <c r="E33" s="494"/>
      <c r="F33" s="494"/>
      <c r="G33" s="252">
        <v>0</v>
      </c>
      <c r="H33" s="252">
        <v>0</v>
      </c>
      <c r="I33" s="63"/>
      <c r="J33" s="63"/>
      <c r="K33" s="255"/>
      <c r="L33" s="495" t="s">
        <v>222</v>
      </c>
      <c r="M33" s="495"/>
      <c r="N33" s="495"/>
      <c r="O33" s="252">
        <v>0</v>
      </c>
      <c r="P33" s="252">
        <v>0</v>
      </c>
      <c r="Q33" s="194"/>
    </row>
    <row r="34" spans="1:17">
      <c r="A34" s="63"/>
      <c r="B34" s="87"/>
      <c r="C34" s="255"/>
      <c r="D34" s="494" t="s">
        <v>223</v>
      </c>
      <c r="E34" s="494"/>
      <c r="F34" s="494"/>
      <c r="G34" s="252">
        <v>0</v>
      </c>
      <c r="H34" s="252">
        <v>0</v>
      </c>
      <c r="I34" s="63"/>
      <c r="J34" s="63"/>
      <c r="K34" s="255"/>
      <c r="L34" s="495" t="s">
        <v>224</v>
      </c>
      <c r="M34" s="495"/>
      <c r="N34" s="495"/>
      <c r="O34" s="252">
        <v>0</v>
      </c>
      <c r="P34" s="252">
        <v>0</v>
      </c>
      <c r="Q34" s="194"/>
    </row>
    <row r="35" spans="1:17">
      <c r="A35" s="63"/>
      <c r="B35" s="87"/>
      <c r="C35" s="255"/>
      <c r="D35" s="494" t="s">
        <v>162</v>
      </c>
      <c r="E35" s="494"/>
      <c r="F35" s="494"/>
      <c r="G35" s="251">
        <v>14323863.559999999</v>
      </c>
      <c r="H35" s="252">
        <v>21983595.640000001</v>
      </c>
      <c r="I35" s="63"/>
      <c r="J35" s="63"/>
      <c r="K35" s="247"/>
      <c r="L35" s="495"/>
      <c r="M35" s="495"/>
      <c r="N35" s="495"/>
      <c r="O35" s="252"/>
      <c r="P35" s="252"/>
      <c r="Q35" s="194"/>
    </row>
    <row r="36" spans="1:17">
      <c r="A36" s="63"/>
      <c r="B36" s="87"/>
      <c r="C36" s="255"/>
      <c r="D36" s="494" t="s">
        <v>164</v>
      </c>
      <c r="E36" s="494"/>
      <c r="F36" s="494"/>
      <c r="G36" s="252">
        <v>0</v>
      </c>
      <c r="H36" s="252">
        <v>0</v>
      </c>
      <c r="I36" s="63"/>
      <c r="J36" s="63"/>
      <c r="K36" s="247"/>
      <c r="L36" s="62"/>
      <c r="M36" s="62"/>
      <c r="N36" s="62"/>
      <c r="O36" s="171"/>
      <c r="P36" s="171"/>
      <c r="Q36" s="194"/>
    </row>
    <row r="37" spans="1:17">
      <c r="A37" s="63"/>
      <c r="B37" s="87"/>
      <c r="C37" s="255"/>
      <c r="D37" s="494" t="s">
        <v>166</v>
      </c>
      <c r="E37" s="494"/>
      <c r="F37" s="494"/>
      <c r="G37" s="252">
        <v>0</v>
      </c>
      <c r="H37" s="252">
        <v>0</v>
      </c>
      <c r="I37" s="63"/>
      <c r="J37" s="63"/>
      <c r="K37" s="493" t="s">
        <v>202</v>
      </c>
      <c r="L37" s="493"/>
      <c r="M37" s="493"/>
      <c r="N37" s="493"/>
      <c r="O37" s="249">
        <f>O39+O40+O41</f>
        <v>39858921.859999999</v>
      </c>
      <c r="P37" s="249">
        <f>P39+P40+P41</f>
        <v>58206096.550000012</v>
      </c>
      <c r="Q37" s="194"/>
    </row>
    <row r="38" spans="1:17">
      <c r="A38" s="63"/>
      <c r="B38" s="87"/>
      <c r="C38" s="255"/>
      <c r="D38" s="494" t="s">
        <v>168</v>
      </c>
      <c r="E38" s="494"/>
      <c r="F38" s="494"/>
      <c r="G38" s="252">
        <v>0</v>
      </c>
      <c r="H38" s="252">
        <v>0</v>
      </c>
      <c r="I38" s="63"/>
      <c r="J38" s="62"/>
      <c r="K38" s="62"/>
      <c r="L38" s="495" t="s">
        <v>225</v>
      </c>
      <c r="M38" s="495"/>
      <c r="N38" s="495"/>
      <c r="O38" s="252"/>
      <c r="P38" s="252"/>
      <c r="Q38" s="194"/>
    </row>
    <row r="39" spans="1:17">
      <c r="A39" s="63"/>
      <c r="B39" s="87"/>
      <c r="C39" s="255"/>
      <c r="D39" s="494" t="s">
        <v>169</v>
      </c>
      <c r="E39" s="494"/>
      <c r="F39" s="494"/>
      <c r="G39" s="251">
        <v>72000</v>
      </c>
      <c r="H39" s="252">
        <v>817600</v>
      </c>
      <c r="I39" s="63"/>
      <c r="J39" s="63"/>
      <c r="K39" s="62"/>
      <c r="L39" s="495" t="s">
        <v>220</v>
      </c>
      <c r="M39" s="495"/>
      <c r="N39" s="495"/>
      <c r="O39" s="251">
        <v>39858921.859999999</v>
      </c>
      <c r="P39" s="252">
        <v>58206096.550000012</v>
      </c>
      <c r="Q39" s="194"/>
    </row>
    <row r="40" spans="1:17">
      <c r="A40" s="63"/>
      <c r="B40" s="87"/>
      <c r="C40" s="255"/>
      <c r="D40" s="494" t="s">
        <v>171</v>
      </c>
      <c r="E40" s="494"/>
      <c r="F40" s="494"/>
      <c r="G40" s="252">
        <v>0</v>
      </c>
      <c r="H40" s="252">
        <v>0</v>
      </c>
      <c r="I40" s="63"/>
      <c r="J40" s="63"/>
      <c r="K40" s="255"/>
      <c r="L40" s="495" t="s">
        <v>222</v>
      </c>
      <c r="M40" s="495"/>
      <c r="N40" s="495"/>
      <c r="O40" s="252">
        <v>0</v>
      </c>
      <c r="P40" s="252">
        <v>0</v>
      </c>
      <c r="Q40" s="194"/>
    </row>
    <row r="41" spans="1:17">
      <c r="A41" s="63"/>
      <c r="B41" s="87"/>
      <c r="C41" s="255"/>
      <c r="D41" s="494" t="s">
        <v>226</v>
      </c>
      <c r="E41" s="494"/>
      <c r="F41" s="494"/>
      <c r="G41" s="252">
        <v>0</v>
      </c>
      <c r="H41" s="252">
        <v>0</v>
      </c>
      <c r="I41" s="63"/>
      <c r="J41" s="63"/>
      <c r="K41" s="255"/>
      <c r="L41" s="495" t="s">
        <v>227</v>
      </c>
      <c r="M41" s="495"/>
      <c r="N41" s="495"/>
      <c r="O41" s="252">
        <v>0</v>
      </c>
      <c r="P41" s="252">
        <v>0</v>
      </c>
      <c r="Q41" s="194"/>
    </row>
    <row r="42" spans="1:17">
      <c r="A42" s="63"/>
      <c r="B42" s="87"/>
      <c r="C42" s="219"/>
      <c r="D42" s="494" t="s">
        <v>130</v>
      </c>
      <c r="E42" s="494"/>
      <c r="F42" s="494"/>
      <c r="G42" s="252">
        <v>0</v>
      </c>
      <c r="H42" s="252">
        <v>0</v>
      </c>
      <c r="I42" s="63"/>
      <c r="J42" s="63"/>
      <c r="K42" s="255"/>
      <c r="L42" s="495"/>
      <c r="M42" s="495"/>
      <c r="N42" s="495"/>
      <c r="O42" s="252"/>
      <c r="P42" s="252"/>
      <c r="Q42" s="194"/>
    </row>
    <row r="43" spans="1:17">
      <c r="A43" s="63"/>
      <c r="B43" s="87"/>
      <c r="C43" s="255"/>
      <c r="D43" s="494" t="s">
        <v>178</v>
      </c>
      <c r="E43" s="494"/>
      <c r="F43" s="494"/>
      <c r="G43" s="252">
        <v>2446580</v>
      </c>
      <c r="H43" s="252">
        <v>6288391.7400000002</v>
      </c>
      <c r="I43" s="63"/>
      <c r="J43" s="63"/>
      <c r="K43" s="247"/>
      <c r="L43" s="62"/>
      <c r="M43" s="62"/>
      <c r="N43" s="62"/>
      <c r="O43" s="171"/>
      <c r="P43" s="171"/>
      <c r="Q43" s="194"/>
    </row>
    <row r="44" spans="1:17">
      <c r="A44" s="63"/>
      <c r="B44" s="87"/>
      <c r="C44" s="255"/>
      <c r="D44" s="494" t="s">
        <v>228</v>
      </c>
      <c r="E44" s="494"/>
      <c r="F44" s="494"/>
      <c r="G44" s="251">
        <v>3856515.47</v>
      </c>
      <c r="H44" s="252">
        <v>66923671.990000002</v>
      </c>
      <c r="I44" s="63"/>
      <c r="J44" s="63"/>
      <c r="K44" s="493" t="s">
        <v>229</v>
      </c>
      <c r="L44" s="493"/>
      <c r="M44" s="493"/>
      <c r="N44" s="493"/>
      <c r="O44" s="249">
        <f>O30-O37</f>
        <v>-39858921.859999999</v>
      </c>
      <c r="P44" s="249">
        <f>P30-P37</f>
        <v>-58206096.550000012</v>
      </c>
      <c r="Q44" s="194"/>
    </row>
    <row r="45" spans="1:17">
      <c r="A45" s="63"/>
      <c r="B45" s="87"/>
      <c r="C45" s="255"/>
      <c r="D45" s="62"/>
      <c r="E45" s="62"/>
      <c r="F45" s="62"/>
      <c r="G45" s="171"/>
      <c r="H45" s="171"/>
      <c r="I45" s="63"/>
      <c r="J45" s="63"/>
      <c r="K45" s="247"/>
      <c r="L45" s="247"/>
      <c r="M45" s="247"/>
      <c r="N45" s="247"/>
      <c r="O45" s="254"/>
      <c r="P45" s="254"/>
      <c r="Q45" s="194"/>
    </row>
    <row r="46" spans="1:17">
      <c r="A46" s="63"/>
      <c r="B46" s="87"/>
      <c r="C46" s="219"/>
      <c r="D46" s="63"/>
      <c r="E46" s="219"/>
      <c r="F46" s="219"/>
      <c r="G46" s="254"/>
      <c r="H46" s="254"/>
      <c r="I46" s="63"/>
      <c r="J46" s="63"/>
      <c r="K46" s="247"/>
      <c r="L46" s="247"/>
      <c r="M46" s="247"/>
      <c r="N46" s="247"/>
      <c r="O46" s="254"/>
      <c r="P46" s="254"/>
      <c r="Q46" s="194"/>
    </row>
    <row r="47" spans="1:17" s="260" customFormat="1">
      <c r="A47" s="256"/>
      <c r="B47" s="257"/>
      <c r="C47" s="493" t="s">
        <v>230</v>
      </c>
      <c r="D47" s="493"/>
      <c r="E47" s="493"/>
      <c r="F47" s="493"/>
      <c r="G47" s="258">
        <f>G15-G28</f>
        <v>338593597.63999993</v>
      </c>
      <c r="H47" s="258">
        <f>H15-H28</f>
        <v>105367573.13999999</v>
      </c>
      <c r="I47" s="256"/>
      <c r="J47" s="496" t="s">
        <v>231</v>
      </c>
      <c r="K47" s="496"/>
      <c r="L47" s="496"/>
      <c r="M47" s="496"/>
      <c r="N47" s="496"/>
      <c r="O47" s="258">
        <f>G47+O24+O44</f>
        <v>259028222.83999985</v>
      </c>
      <c r="P47" s="258">
        <f>H47+P24+P44</f>
        <v>-52363049.740000367</v>
      </c>
      <c r="Q47" s="259"/>
    </row>
    <row r="48" spans="1:17" s="260" customFormat="1">
      <c r="A48" s="256"/>
      <c r="B48" s="257"/>
      <c r="C48" s="255"/>
      <c r="D48" s="255"/>
      <c r="E48" s="255"/>
      <c r="F48" s="255"/>
      <c r="G48" s="261"/>
      <c r="H48" s="261"/>
      <c r="I48" s="256"/>
      <c r="J48" s="262"/>
      <c r="K48" s="262"/>
      <c r="L48" s="262"/>
      <c r="M48" s="262"/>
      <c r="N48" s="262"/>
      <c r="O48" s="258"/>
      <c r="P48" s="258"/>
      <c r="Q48" s="259"/>
    </row>
    <row r="49" spans="1:18" s="260" customFormat="1">
      <c r="A49" s="256"/>
      <c r="B49" s="257"/>
      <c r="C49" s="255"/>
      <c r="D49" s="255"/>
      <c r="E49" s="255"/>
      <c r="F49" s="255"/>
      <c r="G49" s="261"/>
      <c r="H49" s="261"/>
      <c r="I49" s="256"/>
      <c r="J49" s="496" t="s">
        <v>232</v>
      </c>
      <c r="K49" s="496"/>
      <c r="L49" s="496"/>
      <c r="M49" s="496"/>
      <c r="N49" s="496"/>
      <c r="O49" s="263">
        <v>136588085.09</v>
      </c>
      <c r="P49" s="263">
        <v>233893469.25</v>
      </c>
      <c r="Q49" s="259"/>
    </row>
    <row r="50" spans="1:18" s="260" customFormat="1">
      <c r="A50" s="256"/>
      <c r="B50" s="257"/>
      <c r="C50" s="255"/>
      <c r="D50" s="255"/>
      <c r="E50" s="255"/>
      <c r="F50" s="255"/>
      <c r="G50" s="261"/>
      <c r="H50" s="261"/>
      <c r="I50" s="256"/>
      <c r="J50" s="496" t="s">
        <v>233</v>
      </c>
      <c r="K50" s="496"/>
      <c r="L50" s="496"/>
      <c r="M50" s="496"/>
      <c r="N50" s="496"/>
      <c r="O50" s="264">
        <f>+O47+O49</f>
        <v>395616307.92999983</v>
      </c>
      <c r="P50" s="264">
        <f>+P47+P49</f>
        <v>181530419.50999963</v>
      </c>
      <c r="Q50" s="259"/>
    </row>
    <row r="51" spans="1:18" s="260" customFormat="1" ht="13.5" customHeight="1">
      <c r="A51" s="256"/>
      <c r="B51" s="257"/>
      <c r="C51" s="255"/>
      <c r="D51" s="255"/>
      <c r="E51" s="255"/>
      <c r="F51" s="255"/>
      <c r="G51" s="261"/>
      <c r="H51" s="261"/>
      <c r="I51" s="256"/>
      <c r="J51" s="262"/>
      <c r="K51" s="262"/>
      <c r="L51" s="262"/>
      <c r="M51" s="262"/>
      <c r="N51" s="262"/>
      <c r="O51" s="258"/>
      <c r="P51" s="258"/>
      <c r="Q51" s="259"/>
    </row>
    <row r="52" spans="1:18" ht="6" customHeight="1">
      <c r="A52" s="63"/>
      <c r="B52" s="265"/>
      <c r="C52" s="266"/>
      <c r="D52" s="266"/>
      <c r="E52" s="266"/>
      <c r="F52" s="266"/>
      <c r="G52" s="267"/>
      <c r="H52" s="267"/>
      <c r="I52" s="268"/>
      <c r="J52" s="203"/>
      <c r="K52" s="203"/>
      <c r="L52" s="203"/>
      <c r="M52" s="203"/>
      <c r="N52" s="203"/>
      <c r="O52" s="203"/>
      <c r="P52" s="203"/>
      <c r="Q52" s="206"/>
    </row>
    <row r="53" spans="1:18" ht="6" customHeight="1">
      <c r="A53" s="63"/>
      <c r="I53" s="63"/>
      <c r="J53" s="63"/>
      <c r="K53" s="247"/>
      <c r="L53" s="247"/>
      <c r="M53" s="247"/>
      <c r="N53" s="247"/>
      <c r="O53" s="248"/>
      <c r="P53" s="248"/>
      <c r="Q53" s="62"/>
    </row>
    <row r="54" spans="1:18" ht="15" customHeight="1">
      <c r="A54" s="63"/>
      <c r="I54" s="63"/>
      <c r="J54" s="62"/>
      <c r="K54" s="62"/>
      <c r="L54" s="62"/>
      <c r="M54" s="62"/>
      <c r="N54" s="171"/>
      <c r="O54" s="171"/>
      <c r="P54" s="171"/>
      <c r="Q54" s="62"/>
    </row>
    <row r="55" spans="1:18" ht="15" customHeight="1">
      <c r="A55" s="62"/>
      <c r="B55" s="98" t="s">
        <v>64</v>
      </c>
      <c r="C55" s="98"/>
      <c r="D55" s="98"/>
      <c r="E55" s="98"/>
      <c r="F55" s="98"/>
      <c r="G55" s="98"/>
      <c r="H55" s="98"/>
      <c r="I55" s="98"/>
      <c r="J55" s="98"/>
      <c r="K55" s="62"/>
      <c r="L55" s="62"/>
      <c r="M55" s="62"/>
      <c r="N55" s="62"/>
      <c r="O55" s="221"/>
      <c r="P55" s="171"/>
      <c r="Q55" s="62"/>
    </row>
    <row r="56" spans="1:18" ht="9.75" customHeight="1">
      <c r="A56" s="62"/>
      <c r="B56" s="98"/>
      <c r="C56" s="99"/>
      <c r="D56" s="100"/>
      <c r="E56" s="100"/>
      <c r="F56" s="62"/>
      <c r="G56" s="101"/>
      <c r="H56" s="99"/>
      <c r="I56" s="100"/>
      <c r="J56" s="100"/>
      <c r="K56" s="62"/>
      <c r="L56" s="62"/>
      <c r="M56" s="62"/>
      <c r="N56" s="62"/>
      <c r="O56" s="221"/>
      <c r="P56" s="171"/>
      <c r="Q56" s="62"/>
    </row>
    <row r="57" spans="1:18" s="106" customFormat="1" ht="15">
      <c r="B57" s="269"/>
      <c r="C57" s="98"/>
      <c r="D57" s="99"/>
      <c r="E57" s="100"/>
      <c r="F57" s="100"/>
      <c r="G57" s="269"/>
      <c r="H57" s="101"/>
      <c r="I57" s="99"/>
      <c r="J57" s="100"/>
      <c r="K57" s="100"/>
      <c r="L57" s="269"/>
      <c r="M57" s="269"/>
      <c r="N57" s="269"/>
      <c r="O57" s="269"/>
      <c r="P57" s="270"/>
      <c r="Q57" s="269"/>
      <c r="R57" s="269"/>
    </row>
    <row r="58" spans="1:18" s="106" customFormat="1" ht="15">
      <c r="A58" s="21"/>
      <c r="B58" s="55"/>
      <c r="C58" s="56"/>
      <c r="D58" s="56"/>
      <c r="E58" s="6"/>
      <c r="F58" s="57"/>
      <c r="G58" s="208"/>
      <c r="H58" s="57" t="s">
        <v>198</v>
      </c>
      <c r="I58" s="58"/>
      <c r="J58" s="100"/>
      <c r="K58" s="100"/>
      <c r="L58" s="269"/>
      <c r="M58" s="269"/>
      <c r="N58" s="269"/>
      <c r="O58" s="269"/>
      <c r="P58" s="269"/>
      <c r="Q58" s="269"/>
      <c r="R58" s="269"/>
    </row>
    <row r="59" spans="1:18" s="106" customFormat="1" ht="15">
      <c r="A59" s="59"/>
      <c r="B59" s="443"/>
      <c r="C59" s="443"/>
      <c r="D59" s="445" t="s">
        <v>67</v>
      </c>
      <c r="E59" s="445"/>
      <c r="F59" s="443"/>
      <c r="G59" s="443"/>
      <c r="H59" s="271" t="s">
        <v>68</v>
      </c>
      <c r="I59" s="271"/>
      <c r="J59" s="269"/>
      <c r="K59" s="269"/>
      <c r="L59" s="269"/>
      <c r="M59" s="445" t="s">
        <v>69</v>
      </c>
      <c r="N59" s="445"/>
      <c r="O59" s="269"/>
      <c r="P59" s="269"/>
      <c r="Q59" s="269"/>
      <c r="R59" s="269"/>
    </row>
    <row r="60" spans="1:18" s="106" customFormat="1" ht="15" customHeight="1">
      <c r="A60" s="60"/>
      <c r="B60" s="440"/>
      <c r="C60" s="440"/>
      <c r="D60" s="440" t="s">
        <v>70</v>
      </c>
      <c r="E60" s="440"/>
      <c r="F60" s="269"/>
      <c r="G60" s="269"/>
      <c r="H60" s="441" t="s">
        <v>71</v>
      </c>
      <c r="I60" s="441"/>
      <c r="J60" s="269"/>
      <c r="K60" s="269"/>
      <c r="L60" s="269"/>
      <c r="M60" s="440" t="s">
        <v>72</v>
      </c>
      <c r="N60" s="440"/>
      <c r="O60" s="269"/>
      <c r="P60" s="269"/>
      <c r="Q60" s="269"/>
      <c r="R60" s="269"/>
    </row>
  </sheetData>
  <mergeCells count="74">
    <mergeCell ref="B60:C60"/>
    <mergeCell ref="D60:E60"/>
    <mergeCell ref="H60:I60"/>
    <mergeCell ref="M60:N60"/>
    <mergeCell ref="J49:N49"/>
    <mergeCell ref="J50:N50"/>
    <mergeCell ref="B59:C59"/>
    <mergeCell ref="D59:E59"/>
    <mergeCell ref="F59:G59"/>
    <mergeCell ref="M59:N59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1:F31"/>
    <mergeCell ref="L31:N31"/>
    <mergeCell ref="D23:F23"/>
    <mergeCell ref="L23:N23"/>
    <mergeCell ref="D24:F24"/>
    <mergeCell ref="K24:N24"/>
    <mergeCell ref="D25:F25"/>
    <mergeCell ref="D26:E26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15:P15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7"/>
  <sheetViews>
    <sheetView showGridLines="0" workbookViewId="0">
      <selection activeCell="K9" sqref="K9"/>
    </sheetView>
  </sheetViews>
  <sheetFormatPr baseColWidth="10" defaultColWidth="0" defaultRowHeight="15"/>
  <cols>
    <col min="1" max="3" width="11.42578125" customWidth="1"/>
    <col min="4" max="4" width="22" customWidth="1"/>
    <col min="5" max="5" width="14.7109375" bestFit="1" customWidth="1"/>
    <col min="6" max="6" width="13.28515625" bestFit="1" customWidth="1"/>
    <col min="7" max="7" width="14.7109375" bestFit="1" customWidth="1"/>
    <col min="8" max="9" width="13.28515625" bestFit="1" customWidth="1"/>
    <col min="10" max="10" width="13.85546875" bestFit="1" customWidth="1"/>
    <col min="11" max="11" width="15.140625" customWidth="1"/>
  </cols>
  <sheetData>
    <row r="2" spans="2:11">
      <c r="B2" s="272"/>
      <c r="C2" s="273"/>
      <c r="D2" s="273"/>
      <c r="E2" s="273"/>
      <c r="F2" s="273"/>
      <c r="G2" s="273"/>
      <c r="H2" s="273"/>
      <c r="I2" s="273"/>
      <c r="J2" s="274"/>
    </row>
    <row r="3" spans="2:11">
      <c r="B3" s="497" t="s">
        <v>0</v>
      </c>
      <c r="C3" s="498"/>
      <c r="D3" s="498"/>
      <c r="E3" s="498"/>
      <c r="F3" s="498"/>
      <c r="G3" s="498"/>
      <c r="H3" s="498"/>
      <c r="I3" s="498"/>
      <c r="J3" s="499"/>
    </row>
    <row r="4" spans="2:11">
      <c r="B4" s="497" t="s">
        <v>234</v>
      </c>
      <c r="C4" s="498"/>
      <c r="D4" s="498"/>
      <c r="E4" s="498"/>
      <c r="F4" s="498"/>
      <c r="G4" s="498"/>
      <c r="H4" s="498"/>
      <c r="I4" s="498"/>
      <c r="J4" s="499"/>
    </row>
    <row r="5" spans="2:11">
      <c r="B5" s="497" t="s">
        <v>200</v>
      </c>
      <c r="C5" s="498"/>
      <c r="D5" s="498"/>
      <c r="E5" s="498"/>
      <c r="F5" s="498"/>
      <c r="G5" s="498"/>
      <c r="H5" s="498"/>
      <c r="I5" s="498"/>
      <c r="J5" s="499"/>
    </row>
    <row r="6" spans="2:11">
      <c r="B6" s="500" t="s">
        <v>235</v>
      </c>
      <c r="C6" s="501"/>
      <c r="D6" s="501"/>
      <c r="E6" s="501"/>
      <c r="F6" s="501"/>
      <c r="G6" s="501"/>
      <c r="H6" s="501"/>
      <c r="I6" s="501"/>
      <c r="J6" s="502"/>
    </row>
    <row r="7" spans="2:11">
      <c r="B7" s="275"/>
      <c r="C7" s="275"/>
      <c r="D7" s="275"/>
      <c r="E7" s="276"/>
      <c r="F7" s="277"/>
      <c r="G7" s="277"/>
      <c r="H7" s="277"/>
      <c r="I7" s="277"/>
      <c r="J7" s="277"/>
    </row>
    <row r="8" spans="2:11">
      <c r="B8" s="503" t="s">
        <v>236</v>
      </c>
      <c r="C8" s="504"/>
      <c r="D8" s="504"/>
      <c r="E8" s="509" t="s">
        <v>237</v>
      </c>
      <c r="F8" s="510"/>
      <c r="G8" s="510"/>
      <c r="H8" s="510"/>
      <c r="I8" s="511"/>
      <c r="J8" s="512" t="s">
        <v>238</v>
      </c>
    </row>
    <row r="9" spans="2:11" ht="24.75">
      <c r="B9" s="505"/>
      <c r="C9" s="506"/>
      <c r="D9" s="506"/>
      <c r="E9" s="278" t="s">
        <v>239</v>
      </c>
      <c r="F9" s="279" t="s">
        <v>240</v>
      </c>
      <c r="G9" s="278" t="s">
        <v>241</v>
      </c>
      <c r="H9" s="278" t="s">
        <v>242</v>
      </c>
      <c r="I9" s="278" t="s">
        <v>243</v>
      </c>
      <c r="J9" s="512"/>
    </row>
    <row r="10" spans="2:11">
      <c r="B10" s="507"/>
      <c r="C10" s="508"/>
      <c r="D10" s="508"/>
      <c r="E10" s="280" t="s">
        <v>244</v>
      </c>
      <c r="F10" s="280" t="s">
        <v>245</v>
      </c>
      <c r="G10" s="280" t="s">
        <v>246</v>
      </c>
      <c r="H10" s="280" t="s">
        <v>247</v>
      </c>
      <c r="I10" s="280" t="s">
        <v>248</v>
      </c>
      <c r="J10" s="280" t="s">
        <v>249</v>
      </c>
    </row>
    <row r="11" spans="2:11">
      <c r="B11" s="281"/>
      <c r="C11" s="282"/>
      <c r="D11" s="283"/>
      <c r="E11" s="284"/>
      <c r="F11" s="285"/>
      <c r="G11" s="285"/>
      <c r="H11" s="285"/>
      <c r="I11" s="285"/>
      <c r="J11" s="285"/>
    </row>
    <row r="12" spans="2:11">
      <c r="B12" s="517" t="s">
        <v>147</v>
      </c>
      <c r="C12" s="518"/>
      <c r="D12" s="519"/>
      <c r="E12" s="286">
        <v>289335000</v>
      </c>
      <c r="F12" s="286">
        <v>0</v>
      </c>
      <c r="G12" s="287">
        <f>+E12+F12</f>
        <v>289335000</v>
      </c>
      <c r="H12" s="286">
        <v>226381947.63</v>
      </c>
      <c r="I12" s="286">
        <v>226381947.63</v>
      </c>
      <c r="J12" s="287">
        <f t="shared" ref="J12:J18" si="0">I12-E12</f>
        <v>-62953052.370000005</v>
      </c>
      <c r="K12" s="162"/>
    </row>
    <row r="13" spans="2:11">
      <c r="B13" s="517" t="s">
        <v>210</v>
      </c>
      <c r="C13" s="518"/>
      <c r="D13" s="519"/>
      <c r="E13" s="286">
        <v>0</v>
      </c>
      <c r="F13" s="286">
        <v>0</v>
      </c>
      <c r="G13" s="287">
        <f t="shared" ref="G13:G23" si="1">+E13+F13</f>
        <v>0</v>
      </c>
      <c r="H13" s="286">
        <v>0</v>
      </c>
      <c r="I13" s="286">
        <v>0</v>
      </c>
      <c r="J13" s="287">
        <f t="shared" si="0"/>
        <v>0</v>
      </c>
      <c r="K13" s="162"/>
    </row>
    <row r="14" spans="2:11">
      <c r="B14" s="517" t="s">
        <v>151</v>
      </c>
      <c r="C14" s="518"/>
      <c r="D14" s="519"/>
      <c r="E14" s="286">
        <v>0</v>
      </c>
      <c r="F14" s="286">
        <v>0</v>
      </c>
      <c r="G14" s="287">
        <f t="shared" si="1"/>
        <v>0</v>
      </c>
      <c r="H14" s="286">
        <v>0</v>
      </c>
      <c r="I14" s="286">
        <v>0</v>
      </c>
      <c r="J14" s="287">
        <f t="shared" si="0"/>
        <v>0</v>
      </c>
      <c r="K14" s="162"/>
    </row>
    <row r="15" spans="2:11">
      <c r="B15" s="517" t="s">
        <v>153</v>
      </c>
      <c r="C15" s="518"/>
      <c r="D15" s="519"/>
      <c r="E15" s="286">
        <v>77871000</v>
      </c>
      <c r="F15" s="286">
        <v>0</v>
      </c>
      <c r="G15" s="287">
        <f t="shared" si="1"/>
        <v>77871000</v>
      </c>
      <c r="H15" s="286">
        <v>34085249.700000003</v>
      </c>
      <c r="I15" s="286">
        <v>34085249.700000003</v>
      </c>
      <c r="J15" s="287">
        <f t="shared" si="0"/>
        <v>-43785750.299999997</v>
      </c>
      <c r="K15" s="162"/>
    </row>
    <row r="16" spans="2:11">
      <c r="B16" s="517" t="s">
        <v>250</v>
      </c>
      <c r="C16" s="518"/>
      <c r="D16" s="519"/>
      <c r="E16" s="286">
        <v>4365400</v>
      </c>
      <c r="F16" s="286">
        <v>0</v>
      </c>
      <c r="G16" s="287">
        <f t="shared" si="1"/>
        <v>4365400</v>
      </c>
      <c r="H16" s="286">
        <v>4012330.46</v>
      </c>
      <c r="I16" s="286">
        <v>4012330.46</v>
      </c>
      <c r="J16" s="287">
        <f t="shared" si="0"/>
        <v>-353069.54000000004</v>
      </c>
      <c r="K16" s="162"/>
    </row>
    <row r="17" spans="2:11">
      <c r="B17" s="517" t="s">
        <v>251</v>
      </c>
      <c r="C17" s="518"/>
      <c r="D17" s="519"/>
      <c r="E17" s="286">
        <v>37832600</v>
      </c>
      <c r="F17" s="286">
        <v>0</v>
      </c>
      <c r="G17" s="287">
        <f t="shared" si="1"/>
        <v>37832600</v>
      </c>
      <c r="H17" s="286">
        <v>32250719.760000002</v>
      </c>
      <c r="I17" s="286">
        <v>32250719.760000002</v>
      </c>
      <c r="J17" s="287">
        <f t="shared" si="0"/>
        <v>-5581880.2399999984</v>
      </c>
      <c r="K17" s="162"/>
    </row>
    <row r="18" spans="2:11">
      <c r="B18" s="517" t="s">
        <v>252</v>
      </c>
      <c r="C18" s="518"/>
      <c r="D18" s="519"/>
      <c r="E18" s="286">
        <v>0</v>
      </c>
      <c r="F18" s="286">
        <v>0</v>
      </c>
      <c r="G18" s="287">
        <f t="shared" si="1"/>
        <v>0</v>
      </c>
      <c r="H18" s="286">
        <v>0</v>
      </c>
      <c r="I18" s="286">
        <v>0</v>
      </c>
      <c r="J18" s="287">
        <f t="shared" si="0"/>
        <v>0</v>
      </c>
      <c r="K18" s="162"/>
    </row>
    <row r="19" spans="2:11">
      <c r="B19" s="517" t="s">
        <v>165</v>
      </c>
      <c r="C19" s="518"/>
      <c r="D19" s="519"/>
      <c r="E19" s="286">
        <v>777153000</v>
      </c>
      <c r="F19" s="286">
        <v>9828236</v>
      </c>
      <c r="G19" s="287">
        <f t="shared" si="1"/>
        <v>786981236</v>
      </c>
      <c r="H19" s="286">
        <v>444080837.38</v>
      </c>
      <c r="I19" s="286">
        <v>444080837.38</v>
      </c>
      <c r="J19" s="287">
        <f>I19-E19</f>
        <v>-333072162.62</v>
      </c>
      <c r="K19" s="162"/>
    </row>
    <row r="20" spans="2:11" ht="22.5" customHeight="1">
      <c r="B20" s="517" t="s">
        <v>253</v>
      </c>
      <c r="C20" s="518"/>
      <c r="D20" s="519"/>
      <c r="E20" s="286">
        <v>40810000</v>
      </c>
      <c r="F20" s="286">
        <f>77401319+14310452.5</f>
        <v>91711771.5</v>
      </c>
      <c r="G20" s="287">
        <f t="shared" si="1"/>
        <v>132521771.5</v>
      </c>
      <c r="H20" s="286">
        <v>67491677.519999996</v>
      </c>
      <c r="I20" s="286">
        <v>67491677.519999996</v>
      </c>
      <c r="J20" s="287">
        <f>I20-E20</f>
        <v>26681677.519999996</v>
      </c>
      <c r="K20" s="162"/>
    </row>
    <row r="21" spans="2:11">
      <c r="B21" s="517" t="s">
        <v>254</v>
      </c>
      <c r="C21" s="518"/>
      <c r="D21" s="519"/>
      <c r="E21" s="286">
        <v>57686249</v>
      </c>
      <c r="F21" s="286">
        <v>0</v>
      </c>
      <c r="G21" s="287">
        <f t="shared" si="1"/>
        <v>57686249</v>
      </c>
      <c r="H21" s="286">
        <v>0</v>
      </c>
      <c r="I21" s="286">
        <v>0</v>
      </c>
      <c r="J21" s="287">
        <f>I21-E21</f>
        <v>-57686249</v>
      </c>
      <c r="K21" s="162"/>
    </row>
    <row r="22" spans="2:11">
      <c r="B22" s="520" t="s">
        <v>255</v>
      </c>
      <c r="C22" s="521"/>
      <c r="D22" s="522"/>
      <c r="E22" s="288">
        <f t="shared" ref="E22:J22" si="2">SUM(E12:E21)</f>
        <v>1285053249</v>
      </c>
      <c r="F22" s="288">
        <f t="shared" si="2"/>
        <v>101540007.5</v>
      </c>
      <c r="G22" s="288">
        <f t="shared" si="2"/>
        <v>1386593256.5</v>
      </c>
      <c r="H22" s="288">
        <f t="shared" si="2"/>
        <v>808302762.45000005</v>
      </c>
      <c r="I22" s="288">
        <f t="shared" si="2"/>
        <v>808302762.45000005</v>
      </c>
      <c r="J22" s="288">
        <f t="shared" si="2"/>
        <v>-476750486.55000001</v>
      </c>
      <c r="K22" s="162"/>
    </row>
    <row r="23" spans="2:11">
      <c r="B23" s="289" t="s">
        <v>256</v>
      </c>
      <c r="C23" s="290"/>
      <c r="D23" s="291"/>
      <c r="E23" s="292">
        <v>0</v>
      </c>
      <c r="F23" s="286">
        <v>0</v>
      </c>
      <c r="G23" s="287">
        <f t="shared" si="1"/>
        <v>0</v>
      </c>
      <c r="H23" s="292">
        <v>547094.49</v>
      </c>
      <c r="I23" s="292">
        <v>547094.49</v>
      </c>
      <c r="J23" s="287">
        <f>I23-E23</f>
        <v>547094.49</v>
      </c>
      <c r="K23" s="162"/>
    </row>
    <row r="24" spans="2:11">
      <c r="B24" s="293"/>
      <c r="C24" s="294"/>
      <c r="D24" s="295" t="s">
        <v>257</v>
      </c>
      <c r="E24" s="288">
        <f>+E23+E22</f>
        <v>1285053249</v>
      </c>
      <c r="F24" s="288">
        <f>+F23+F22</f>
        <v>101540007.5</v>
      </c>
      <c r="G24" s="288">
        <f>+G23+G22</f>
        <v>1386593256.5</v>
      </c>
      <c r="H24" s="288">
        <f>+H23+H22</f>
        <v>808849856.94000006</v>
      </c>
      <c r="I24" s="288">
        <f>+I23+I22</f>
        <v>808849856.94000006</v>
      </c>
      <c r="J24" s="513">
        <f>+J22+J23</f>
        <v>-476203392.06</v>
      </c>
      <c r="K24" s="162"/>
    </row>
    <row r="25" spans="2:11">
      <c r="B25" s="296"/>
      <c r="C25" s="297"/>
      <c r="D25" s="297"/>
      <c r="E25" s="298"/>
      <c r="F25" s="298"/>
      <c r="G25" s="298"/>
      <c r="H25" s="515" t="s">
        <v>258</v>
      </c>
      <c r="I25" s="516"/>
      <c r="J25" s="514"/>
      <c r="K25" s="162"/>
    </row>
    <row r="26" spans="2:11">
      <c r="I26" s="162"/>
    </row>
    <row r="27" spans="2:11">
      <c r="J27" s="162"/>
    </row>
  </sheetData>
  <mergeCells count="20">
    <mergeCell ref="J24:J25"/>
    <mergeCell ref="H25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:J3"/>
    <mergeCell ref="B4:J4"/>
    <mergeCell ref="B5:J5"/>
    <mergeCell ref="B6:J6"/>
    <mergeCell ref="B8:D10"/>
    <mergeCell ref="E8:I8"/>
    <mergeCell ref="J8:J9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20" unlockedFormula="1"/>
    <ignoredError sqref="G22 J22" formula="1"/>
    <ignoredError sqref="E10:F10 H10:I1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K44"/>
  <sheetViews>
    <sheetView showGridLines="0" workbookViewId="0">
      <selection activeCell="H1" sqref="H1"/>
    </sheetView>
  </sheetViews>
  <sheetFormatPr baseColWidth="10" defaultColWidth="0" defaultRowHeight="15"/>
  <cols>
    <col min="1" max="1" width="3.7109375" customWidth="1"/>
    <col min="2" max="3" width="11.42578125" customWidth="1"/>
    <col min="4" max="4" width="36" customWidth="1"/>
    <col min="5" max="9" width="21" customWidth="1"/>
    <col min="10" max="10" width="16.140625" customWidth="1"/>
    <col min="11" max="11" width="16.28515625" bestFit="1" customWidth="1"/>
  </cols>
  <sheetData>
    <row r="2" spans="2:10">
      <c r="B2" s="272"/>
      <c r="C2" s="273"/>
      <c r="D2" s="273"/>
      <c r="E2" s="273"/>
      <c r="F2" s="273"/>
      <c r="G2" s="273"/>
      <c r="H2" s="273"/>
      <c r="I2" s="273"/>
      <c r="J2" s="274"/>
    </row>
    <row r="3" spans="2:10">
      <c r="B3" s="497" t="s">
        <v>0</v>
      </c>
      <c r="C3" s="498"/>
      <c r="D3" s="498"/>
      <c r="E3" s="498"/>
      <c r="F3" s="498"/>
      <c r="G3" s="498"/>
      <c r="H3" s="498"/>
      <c r="I3" s="498"/>
      <c r="J3" s="499"/>
    </row>
    <row r="4" spans="2:10">
      <c r="B4" s="497" t="s">
        <v>259</v>
      </c>
      <c r="C4" s="498"/>
      <c r="D4" s="498"/>
      <c r="E4" s="498"/>
      <c r="F4" s="498"/>
      <c r="G4" s="498"/>
      <c r="H4" s="498"/>
      <c r="I4" s="498"/>
      <c r="J4" s="499"/>
    </row>
    <row r="5" spans="2:10">
      <c r="B5" s="497" t="s">
        <v>200</v>
      </c>
      <c r="C5" s="498"/>
      <c r="D5" s="498"/>
      <c r="E5" s="498"/>
      <c r="F5" s="498"/>
      <c r="G5" s="498"/>
      <c r="H5" s="498"/>
      <c r="I5" s="498"/>
      <c r="J5" s="499"/>
    </row>
    <row r="6" spans="2:10">
      <c r="B6" s="500" t="s">
        <v>235</v>
      </c>
      <c r="C6" s="501"/>
      <c r="D6" s="501"/>
      <c r="E6" s="501"/>
      <c r="F6" s="501"/>
      <c r="G6" s="501"/>
      <c r="H6" s="501"/>
      <c r="I6" s="501"/>
      <c r="J6" s="502"/>
    </row>
    <row r="7" spans="2:10">
      <c r="B7" s="523" t="s">
        <v>260</v>
      </c>
      <c r="C7" s="524"/>
      <c r="D7" s="524"/>
      <c r="E7" s="528" t="s">
        <v>237</v>
      </c>
      <c r="F7" s="529"/>
      <c r="G7" s="529"/>
      <c r="H7" s="529"/>
      <c r="I7" s="530"/>
      <c r="J7" s="531" t="s">
        <v>238</v>
      </c>
    </row>
    <row r="8" spans="2:10" ht="24.75">
      <c r="B8" s="525"/>
      <c r="C8" s="524"/>
      <c r="D8" s="524"/>
      <c r="E8" s="299" t="s">
        <v>239</v>
      </c>
      <c r="F8" s="300" t="s">
        <v>261</v>
      </c>
      <c r="G8" s="299" t="s">
        <v>241</v>
      </c>
      <c r="H8" s="299" t="s">
        <v>242</v>
      </c>
      <c r="I8" s="299" t="s">
        <v>243</v>
      </c>
      <c r="J8" s="531"/>
    </row>
    <row r="9" spans="2:10">
      <c r="B9" s="526"/>
      <c r="C9" s="527"/>
      <c r="D9" s="527"/>
      <c r="E9" s="301" t="s">
        <v>244</v>
      </c>
      <c r="F9" s="301" t="s">
        <v>245</v>
      </c>
      <c r="G9" s="301" t="s">
        <v>246</v>
      </c>
      <c r="H9" s="301" t="s">
        <v>247</v>
      </c>
      <c r="I9" s="301" t="s">
        <v>248</v>
      </c>
      <c r="J9" s="301" t="s">
        <v>249</v>
      </c>
    </row>
    <row r="10" spans="2:10">
      <c r="B10" s="302"/>
      <c r="C10" s="303"/>
      <c r="D10" s="304"/>
      <c r="E10" s="305"/>
      <c r="F10" s="305"/>
      <c r="G10" s="305"/>
      <c r="H10" s="305"/>
      <c r="I10" s="305"/>
      <c r="J10" s="305"/>
    </row>
    <row r="11" spans="2:10" s="310" customFormat="1">
      <c r="B11" s="306" t="s">
        <v>262</v>
      </c>
      <c r="C11" s="307"/>
      <c r="D11" s="308"/>
      <c r="E11" s="309">
        <f t="shared" ref="E11:J11" si="0">+E12+E16+E18+E20+E22+E25</f>
        <v>1227367000</v>
      </c>
      <c r="F11" s="309">
        <f t="shared" si="0"/>
        <v>101540007.5</v>
      </c>
      <c r="G11" s="309">
        <f t="shared" si="0"/>
        <v>1328907007.5</v>
      </c>
      <c r="H11" s="309">
        <f t="shared" si="0"/>
        <v>808302762.45000005</v>
      </c>
      <c r="I11" s="309">
        <f t="shared" si="0"/>
        <v>808302762.45000005</v>
      </c>
      <c r="J11" s="309">
        <f t="shared" si="0"/>
        <v>-419064237.55000001</v>
      </c>
    </row>
    <row r="12" spans="2:10" s="314" customFormat="1">
      <c r="B12" s="311"/>
      <c r="C12" s="533" t="s">
        <v>147</v>
      </c>
      <c r="D12" s="534"/>
      <c r="E12" s="312">
        <v>289335000</v>
      </c>
      <c r="F12" s="312">
        <f>+F13</f>
        <v>0</v>
      </c>
      <c r="G12" s="313">
        <f t="shared" ref="G12:G34" si="1">+E12+F12</f>
        <v>289335000</v>
      </c>
      <c r="H12" s="312">
        <f>+H13</f>
        <v>226381947.63</v>
      </c>
      <c r="I12" s="312">
        <f>+I13</f>
        <v>226381947.63</v>
      </c>
      <c r="J12" s="313">
        <f t="shared" ref="J12:J34" si="2">+I12-E12</f>
        <v>-62953052.370000005</v>
      </c>
    </row>
    <row r="13" spans="2:10" s="310" customFormat="1">
      <c r="B13" s="315"/>
      <c r="C13" s="316" t="s">
        <v>263</v>
      </c>
      <c r="D13" s="317"/>
      <c r="E13" s="318">
        <v>289335000</v>
      </c>
      <c r="F13" s="318">
        <v>0</v>
      </c>
      <c r="G13" s="319">
        <f t="shared" si="1"/>
        <v>289335000</v>
      </c>
      <c r="H13" s="318">
        <v>226381947.63</v>
      </c>
      <c r="I13" s="318">
        <v>226381947.63</v>
      </c>
      <c r="J13" s="319">
        <f t="shared" si="2"/>
        <v>-62953052.370000005</v>
      </c>
    </row>
    <row r="14" spans="2:10" s="314" customFormat="1">
      <c r="B14" s="311"/>
      <c r="C14" s="533" t="s">
        <v>151</v>
      </c>
      <c r="D14" s="534"/>
      <c r="E14" s="312">
        <v>0</v>
      </c>
      <c r="F14" s="312">
        <f>+F15</f>
        <v>0</v>
      </c>
      <c r="G14" s="313">
        <f t="shared" si="1"/>
        <v>0</v>
      </c>
      <c r="H14" s="312">
        <v>0</v>
      </c>
      <c r="I14" s="312">
        <v>0</v>
      </c>
      <c r="J14" s="313">
        <f t="shared" si="2"/>
        <v>0</v>
      </c>
    </row>
    <row r="15" spans="2:10" s="310" customFormat="1">
      <c r="B15" s="315"/>
      <c r="C15" s="316" t="s">
        <v>263</v>
      </c>
      <c r="D15" s="317"/>
      <c r="E15" s="318">
        <v>0</v>
      </c>
      <c r="F15" s="318">
        <v>0</v>
      </c>
      <c r="G15" s="319">
        <f t="shared" si="1"/>
        <v>0</v>
      </c>
      <c r="H15" s="318">
        <v>0</v>
      </c>
      <c r="I15" s="318">
        <v>0</v>
      </c>
      <c r="J15" s="319">
        <f t="shared" si="2"/>
        <v>0</v>
      </c>
    </row>
    <row r="16" spans="2:10" s="314" customFormat="1">
      <c r="B16" s="311"/>
      <c r="C16" s="533" t="s">
        <v>153</v>
      </c>
      <c r="D16" s="534"/>
      <c r="E16" s="312">
        <v>77871000</v>
      </c>
      <c r="F16" s="312">
        <f>+F17</f>
        <v>0</v>
      </c>
      <c r="G16" s="313">
        <f t="shared" si="1"/>
        <v>77871000</v>
      </c>
      <c r="H16" s="312">
        <f>+H17</f>
        <v>34085249.700000003</v>
      </c>
      <c r="I16" s="312">
        <f>+I17</f>
        <v>34085249.700000003</v>
      </c>
      <c r="J16" s="313">
        <f t="shared" si="2"/>
        <v>-43785750.299999997</v>
      </c>
    </row>
    <row r="17" spans="2:10" s="310" customFormat="1">
      <c r="B17" s="315"/>
      <c r="C17" s="316" t="s">
        <v>263</v>
      </c>
      <c r="D17" s="317"/>
      <c r="E17" s="318">
        <v>77871000</v>
      </c>
      <c r="F17" s="318">
        <v>0</v>
      </c>
      <c r="G17" s="319">
        <f t="shared" si="1"/>
        <v>77871000</v>
      </c>
      <c r="H17" s="318">
        <v>34085249.700000003</v>
      </c>
      <c r="I17" s="318">
        <v>34085249.700000003</v>
      </c>
      <c r="J17" s="319">
        <f t="shared" si="2"/>
        <v>-43785750.299999997</v>
      </c>
    </row>
    <row r="18" spans="2:10" s="314" customFormat="1">
      <c r="B18" s="311"/>
      <c r="C18" s="533" t="s">
        <v>250</v>
      </c>
      <c r="D18" s="534"/>
      <c r="E18" s="313">
        <v>4365400</v>
      </c>
      <c r="F18" s="313">
        <f>+F19</f>
        <v>0</v>
      </c>
      <c r="G18" s="313">
        <f t="shared" si="1"/>
        <v>4365400</v>
      </c>
      <c r="H18" s="313">
        <f>+H19</f>
        <v>4012330.46</v>
      </c>
      <c r="I18" s="313">
        <f>+I19</f>
        <v>4012330.46</v>
      </c>
      <c r="J18" s="313">
        <f t="shared" si="2"/>
        <v>-353069.54000000004</v>
      </c>
    </row>
    <row r="19" spans="2:10" s="310" customFormat="1">
      <c r="B19" s="315"/>
      <c r="C19" s="316" t="s">
        <v>263</v>
      </c>
      <c r="D19" s="320"/>
      <c r="E19" s="319">
        <v>4365400</v>
      </c>
      <c r="F19" s="319">
        <v>0</v>
      </c>
      <c r="G19" s="319">
        <f t="shared" si="1"/>
        <v>4365400</v>
      </c>
      <c r="H19" s="319">
        <v>4012330.46</v>
      </c>
      <c r="I19" s="319">
        <v>4012330.46</v>
      </c>
      <c r="J19" s="319">
        <f t="shared" si="2"/>
        <v>-353069.54000000004</v>
      </c>
    </row>
    <row r="20" spans="2:10" s="314" customFormat="1">
      <c r="B20" s="311"/>
      <c r="C20" s="533" t="s">
        <v>251</v>
      </c>
      <c r="D20" s="534"/>
      <c r="E20" s="313">
        <v>37832600</v>
      </c>
      <c r="F20" s="313">
        <f>+F21</f>
        <v>0</v>
      </c>
      <c r="G20" s="313">
        <f t="shared" si="1"/>
        <v>37832600</v>
      </c>
      <c r="H20" s="313">
        <f>+H21</f>
        <v>32250719.760000002</v>
      </c>
      <c r="I20" s="313">
        <f>+I21</f>
        <v>32250719.760000002</v>
      </c>
      <c r="J20" s="313">
        <f t="shared" si="2"/>
        <v>-5581880.2399999984</v>
      </c>
    </row>
    <row r="21" spans="2:10" s="310" customFormat="1">
      <c r="B21" s="315"/>
      <c r="C21" s="316" t="s">
        <v>263</v>
      </c>
      <c r="D21" s="320"/>
      <c r="E21" s="319">
        <v>37832600</v>
      </c>
      <c r="F21" s="319">
        <v>0</v>
      </c>
      <c r="G21" s="319">
        <f t="shared" si="1"/>
        <v>37832600</v>
      </c>
      <c r="H21" s="319">
        <v>32250719.760000002</v>
      </c>
      <c r="I21" s="319">
        <v>32250719.760000002</v>
      </c>
      <c r="J21" s="319">
        <f t="shared" si="2"/>
        <v>-5581880.2399999984</v>
      </c>
    </row>
    <row r="22" spans="2:10" s="314" customFormat="1">
      <c r="B22" s="311"/>
      <c r="C22" s="533" t="s">
        <v>165</v>
      </c>
      <c r="D22" s="534"/>
      <c r="E22" s="312">
        <v>777153000</v>
      </c>
      <c r="F22" s="312">
        <f>+F23+F24</f>
        <v>9828236</v>
      </c>
      <c r="G22" s="313">
        <f t="shared" si="1"/>
        <v>786981236</v>
      </c>
      <c r="H22" s="312">
        <f>+H23+H24</f>
        <v>444080837.38</v>
      </c>
      <c r="I22" s="312">
        <f>+I23+I24</f>
        <v>444080837.38</v>
      </c>
      <c r="J22" s="313">
        <f t="shared" si="2"/>
        <v>-333072162.62</v>
      </c>
    </row>
    <row r="23" spans="2:10" s="310" customFormat="1">
      <c r="B23" s="315"/>
      <c r="C23" s="316" t="s">
        <v>263</v>
      </c>
      <c r="D23" s="317"/>
      <c r="E23" s="318">
        <v>463803000</v>
      </c>
      <c r="F23" s="318">
        <v>0</v>
      </c>
      <c r="G23" s="319">
        <f t="shared" si="1"/>
        <v>463803000</v>
      </c>
      <c r="H23" s="318">
        <v>279258727.17000002</v>
      </c>
      <c r="I23" s="318">
        <v>279258727.17000002</v>
      </c>
      <c r="J23" s="319">
        <f t="shared" si="2"/>
        <v>-184544272.82999998</v>
      </c>
    </row>
    <row r="24" spans="2:10" s="310" customFormat="1">
      <c r="B24" s="315"/>
      <c r="C24" s="316" t="s">
        <v>264</v>
      </c>
      <c r="D24" s="317"/>
      <c r="E24" s="318">
        <v>313350000</v>
      </c>
      <c r="F24" s="318">
        <v>9828236</v>
      </c>
      <c r="G24" s="319">
        <f t="shared" si="1"/>
        <v>323178236</v>
      </c>
      <c r="H24" s="318">
        <v>164822110.21000001</v>
      </c>
      <c r="I24" s="318">
        <v>164822110.21000001</v>
      </c>
      <c r="J24" s="319">
        <f t="shared" si="2"/>
        <v>-148527889.78999999</v>
      </c>
    </row>
    <row r="25" spans="2:10" s="314" customFormat="1">
      <c r="B25" s="311"/>
      <c r="C25" s="533" t="s">
        <v>253</v>
      </c>
      <c r="D25" s="534"/>
      <c r="E25" s="312">
        <v>40810000</v>
      </c>
      <c r="F25" s="312">
        <f>+F26+F27+F28</f>
        <v>91711771.5</v>
      </c>
      <c r="G25" s="313">
        <f t="shared" si="1"/>
        <v>132521771.5</v>
      </c>
      <c r="H25" s="312">
        <f>+H26+H27+H28</f>
        <v>67491677.519999996</v>
      </c>
      <c r="I25" s="312">
        <f>+I26+I27+I28</f>
        <v>67491677.519999996</v>
      </c>
      <c r="J25" s="313">
        <f t="shared" si="2"/>
        <v>26681677.519999996</v>
      </c>
    </row>
    <row r="26" spans="2:10" s="310" customFormat="1">
      <c r="B26" s="315"/>
      <c r="C26" s="316" t="s">
        <v>264</v>
      </c>
      <c r="D26" s="317"/>
      <c r="E26" s="318">
        <v>0</v>
      </c>
      <c r="F26" s="318">
        <v>45841810</v>
      </c>
      <c r="G26" s="319">
        <f t="shared" si="1"/>
        <v>45841810</v>
      </c>
      <c r="H26" s="318">
        <v>17113893.489999998</v>
      </c>
      <c r="I26" s="318">
        <v>17113893.489999998</v>
      </c>
      <c r="J26" s="319">
        <f t="shared" si="2"/>
        <v>17113893.489999998</v>
      </c>
    </row>
    <row r="27" spans="2:10" s="310" customFormat="1">
      <c r="B27" s="315"/>
      <c r="C27" s="316" t="s">
        <v>265</v>
      </c>
      <c r="D27" s="317"/>
      <c r="E27" s="318">
        <v>40810000</v>
      </c>
      <c r="F27" s="318">
        <v>36559509</v>
      </c>
      <c r="G27" s="319">
        <f t="shared" si="1"/>
        <v>77369509</v>
      </c>
      <c r="H27" s="318">
        <v>47772557.780000001</v>
      </c>
      <c r="I27" s="318">
        <v>47772557.780000001</v>
      </c>
      <c r="J27" s="319">
        <f t="shared" si="2"/>
        <v>6962557.7800000012</v>
      </c>
    </row>
    <row r="28" spans="2:10" s="310" customFormat="1">
      <c r="B28" s="315"/>
      <c r="C28" s="316" t="s">
        <v>263</v>
      </c>
      <c r="D28" s="317"/>
      <c r="E28" s="318">
        <v>0</v>
      </c>
      <c r="F28" s="318">
        <v>9310452.5</v>
      </c>
      <c r="G28" s="319">
        <f t="shared" si="1"/>
        <v>9310452.5</v>
      </c>
      <c r="H28" s="318">
        <v>2605226.25</v>
      </c>
      <c r="I28" s="318">
        <v>2605226.25</v>
      </c>
      <c r="J28" s="319">
        <f>+I28-E28</f>
        <v>2605226.25</v>
      </c>
    </row>
    <row r="29" spans="2:10" s="310" customFormat="1">
      <c r="B29" s="306" t="s">
        <v>266</v>
      </c>
      <c r="C29" s="321"/>
      <c r="D29" s="322"/>
      <c r="E29" s="309">
        <f>+E30</f>
        <v>57686249</v>
      </c>
      <c r="F29" s="309">
        <f>+F30</f>
        <v>0</v>
      </c>
      <c r="G29" s="323">
        <f>+E29+F29</f>
        <v>57686249</v>
      </c>
      <c r="H29" s="309">
        <f>+H30</f>
        <v>0</v>
      </c>
      <c r="I29" s="309">
        <f>+I30</f>
        <v>0</v>
      </c>
      <c r="J29" s="309">
        <f>+J30</f>
        <v>-57686249</v>
      </c>
    </row>
    <row r="30" spans="2:10" s="310" customFormat="1">
      <c r="B30" s="315"/>
      <c r="C30" s="535" t="s">
        <v>254</v>
      </c>
      <c r="D30" s="536"/>
      <c r="E30" s="318">
        <v>57686249</v>
      </c>
      <c r="F30" s="318">
        <f>+F31</f>
        <v>0</v>
      </c>
      <c r="G30" s="319">
        <f>+E30+F30</f>
        <v>57686249</v>
      </c>
      <c r="H30" s="318">
        <v>0</v>
      </c>
      <c r="I30" s="318">
        <v>0</v>
      </c>
      <c r="J30" s="319">
        <f>+I30-E30</f>
        <v>-57686249</v>
      </c>
    </row>
    <row r="31" spans="2:10" s="310" customFormat="1">
      <c r="B31" s="315"/>
      <c r="C31" s="535" t="s">
        <v>267</v>
      </c>
      <c r="D31" s="536"/>
      <c r="E31" s="318">
        <v>57686249</v>
      </c>
      <c r="F31" s="318">
        <v>0</v>
      </c>
      <c r="G31" s="319">
        <f>+E31+F31</f>
        <v>57686249</v>
      </c>
      <c r="H31" s="318">
        <v>0</v>
      </c>
      <c r="I31" s="318">
        <v>0</v>
      </c>
      <c r="J31" s="319">
        <f>+I31-E31</f>
        <v>-57686249</v>
      </c>
    </row>
    <row r="32" spans="2:10" s="310" customFormat="1">
      <c r="B32" s="324"/>
      <c r="C32" s="325"/>
      <c r="D32" s="326" t="s">
        <v>268</v>
      </c>
      <c r="E32" s="327">
        <f t="shared" ref="E32:J32" si="3">+E29+E11</f>
        <v>1285053249</v>
      </c>
      <c r="F32" s="327">
        <f t="shared" si="3"/>
        <v>101540007.5</v>
      </c>
      <c r="G32" s="327">
        <f t="shared" si="3"/>
        <v>1386593256.5</v>
      </c>
      <c r="H32" s="327">
        <f t="shared" si="3"/>
        <v>808302762.45000005</v>
      </c>
      <c r="I32" s="327">
        <f t="shared" si="3"/>
        <v>808302762.45000005</v>
      </c>
      <c r="J32" s="327">
        <f t="shared" si="3"/>
        <v>-476750486.55000001</v>
      </c>
    </row>
    <row r="33" spans="2:11" s="314" customFormat="1">
      <c r="B33" s="311"/>
      <c r="C33" s="328" t="s">
        <v>256</v>
      </c>
      <c r="D33" s="329"/>
      <c r="E33" s="313">
        <v>0</v>
      </c>
      <c r="F33" s="313">
        <f>+F34</f>
        <v>0</v>
      </c>
      <c r="G33" s="313">
        <f t="shared" si="1"/>
        <v>0</v>
      </c>
      <c r="H33" s="313">
        <f>+H34</f>
        <v>547094.49</v>
      </c>
      <c r="I33" s="313">
        <f>+I34</f>
        <v>547094.49</v>
      </c>
      <c r="J33" s="313">
        <f t="shared" si="2"/>
        <v>547094.49</v>
      </c>
    </row>
    <row r="34" spans="2:11" s="310" customFormat="1">
      <c r="B34" s="315"/>
      <c r="C34" s="316" t="s">
        <v>263</v>
      </c>
      <c r="D34" s="320"/>
      <c r="E34" s="319">
        <v>0</v>
      </c>
      <c r="F34" s="319">
        <v>0</v>
      </c>
      <c r="G34" s="319">
        <f t="shared" si="1"/>
        <v>0</v>
      </c>
      <c r="H34" s="319">
        <v>547094.49</v>
      </c>
      <c r="I34" s="319">
        <v>547094.49</v>
      </c>
      <c r="J34" s="319">
        <f t="shared" si="2"/>
        <v>547094.49</v>
      </c>
    </row>
    <row r="35" spans="2:11" s="310" customFormat="1">
      <c r="B35" s="324"/>
      <c r="C35" s="325"/>
      <c r="D35" s="326" t="s">
        <v>269</v>
      </c>
      <c r="E35" s="327">
        <f t="shared" ref="E35:J35" si="4">+E32+E33</f>
        <v>1285053249</v>
      </c>
      <c r="F35" s="327">
        <f t="shared" si="4"/>
        <v>101540007.5</v>
      </c>
      <c r="G35" s="327">
        <f t="shared" si="4"/>
        <v>1386593256.5</v>
      </c>
      <c r="H35" s="327">
        <f t="shared" si="4"/>
        <v>808849856.94000006</v>
      </c>
      <c r="I35" s="327">
        <f t="shared" si="4"/>
        <v>808849856.94000006</v>
      </c>
      <c r="J35" s="537">
        <f t="shared" si="4"/>
        <v>-476203392.06</v>
      </c>
    </row>
    <row r="36" spans="2:11">
      <c r="B36" s="330"/>
      <c r="C36" s="330"/>
      <c r="D36" s="330"/>
      <c r="E36" s="331"/>
      <c r="F36" s="331"/>
      <c r="G36" s="331"/>
      <c r="H36" s="539" t="s">
        <v>270</v>
      </c>
      <c r="I36" s="540"/>
      <c r="J36" s="538"/>
    </row>
    <row r="37" spans="2:11">
      <c r="B37" s="532"/>
      <c r="C37" s="532"/>
      <c r="D37" s="532"/>
      <c r="E37" s="532"/>
      <c r="F37" s="532"/>
      <c r="G37" s="532"/>
      <c r="H37" s="532"/>
      <c r="I37" s="532"/>
      <c r="J37" s="532"/>
    </row>
    <row r="38" spans="2:11">
      <c r="B38" s="332" t="s">
        <v>271</v>
      </c>
      <c r="C38" s="332"/>
      <c r="D38" s="333"/>
      <c r="E38" s="333"/>
      <c r="F38" s="333"/>
      <c r="G38" s="334"/>
      <c r="H38" s="333"/>
      <c r="I38" s="333"/>
      <c r="J38" s="333"/>
    </row>
    <row r="39" spans="2:11">
      <c r="B39" s="333"/>
      <c r="C39" s="333"/>
      <c r="D39" s="333"/>
      <c r="E39" s="334"/>
      <c r="F39" s="334"/>
      <c r="G39" s="334"/>
      <c r="H39" s="334"/>
      <c r="I39" s="334"/>
      <c r="J39" s="334"/>
      <c r="K39" s="162"/>
    </row>
    <row r="40" spans="2:11">
      <c r="G40" s="162"/>
      <c r="H40" s="162"/>
    </row>
    <row r="42" spans="2:11">
      <c r="G42" s="162"/>
    </row>
    <row r="44" spans="2:11">
      <c r="G44" s="162"/>
    </row>
  </sheetData>
  <mergeCells count="19">
    <mergeCell ref="B37:J37"/>
    <mergeCell ref="C12:D12"/>
    <mergeCell ref="C14:D14"/>
    <mergeCell ref="C16:D16"/>
    <mergeCell ref="C18:D18"/>
    <mergeCell ref="C20:D20"/>
    <mergeCell ref="C22:D22"/>
    <mergeCell ref="C25:D25"/>
    <mergeCell ref="C30:D30"/>
    <mergeCell ref="C31:D31"/>
    <mergeCell ref="J35:J36"/>
    <mergeCell ref="H36:I36"/>
    <mergeCell ref="B3:J3"/>
    <mergeCell ref="B4:J4"/>
    <mergeCell ref="B5:J5"/>
    <mergeCell ref="B6:J6"/>
    <mergeCell ref="B7:D9"/>
    <mergeCell ref="E7:I7"/>
    <mergeCell ref="J7:J8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E9 F9:F11 F13 F15 F17:F21 F23:F24 F26:F27 H9:I9" numberStoredAsText="1"/>
    <ignoredError sqref="F12 F14 F16 F22 F25" numberStoredAsText="1" unlockedFormula="1"/>
    <ignoredError sqref="G12 G16 G18 G20 G22 G25 G29 G32:G33 J32 J29" formula="1"/>
    <ignoredError sqref="F30 H12:I12 H16:I16 H22:I22 H25:I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5</vt:i4>
      </vt:variant>
    </vt:vector>
  </HeadingPairs>
  <TitlesOfParts>
    <vt:vector size="21" baseType="lpstr">
      <vt:lpstr>SITFIN</vt:lpstr>
      <vt:lpstr>ANACT</vt:lpstr>
      <vt:lpstr>ANADEU</vt:lpstr>
      <vt:lpstr>HDA</vt:lpstr>
      <vt:lpstr>ACTIVID</vt:lpstr>
      <vt:lpstr>CAMB</vt:lpstr>
      <vt:lpstr>FLUJO</vt:lpstr>
      <vt:lpstr>ING</vt:lpstr>
      <vt:lpstr>ING X FTE</vt:lpstr>
      <vt:lpstr>OBJGAS</vt:lpstr>
      <vt:lpstr>TIPGAS</vt:lpstr>
      <vt:lpstr>CLASADM</vt:lpstr>
      <vt:lpstr>FINYFUNC</vt:lpstr>
      <vt:lpstr>PROGRAM</vt:lpstr>
      <vt:lpstr>ENDEUD</vt:lpstr>
      <vt:lpstr>INTERES</vt:lpstr>
      <vt:lpstr>ACTIVID!Área_de_impresión</vt:lpstr>
      <vt:lpstr>FLUJO!Área_de_impresión</vt:lpstr>
      <vt:lpstr>HDA!Área_de_impresión</vt:lpstr>
      <vt:lpstr>SITFIN!Área_de_impresión</vt:lpstr>
      <vt:lpstr>OBJGAS!Títulos_a_imprimir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Rafael Garcia Martinez</dc:creator>
  <cp:lastModifiedBy>r</cp:lastModifiedBy>
  <cp:lastPrinted>2016-07-28T14:31:17Z</cp:lastPrinted>
  <dcterms:created xsi:type="dcterms:W3CDTF">2016-07-22T13:49:53Z</dcterms:created>
  <dcterms:modified xsi:type="dcterms:W3CDTF">2016-07-28T14:31:54Z</dcterms:modified>
</cp:coreProperties>
</file>